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D:\9_Perso\Investissement\pythonMomentum\3 - docs_site\11 - Rebalancing\v2\"/>
    </mc:Choice>
  </mc:AlternateContent>
  <xr:revisionPtr revIDLastSave="0" documentId="13_ncr:1_{28DE341B-302E-400B-9786-C67C68396973}" xr6:coauthVersionLast="47" xr6:coauthVersionMax="47" xr10:uidLastSave="{00000000-0000-0000-0000-000000000000}"/>
  <bookViews>
    <workbookView xWindow="-108" yWindow="-108" windowWidth="30936" windowHeight="16896" xr2:uid="{3A37AE22-C01E-4FEF-9023-D0B5F5B6FF7F}"/>
  </bookViews>
  <sheets>
    <sheet name="Banque 1" sheetId="18" r:id="rId1"/>
    <sheet name="Courtier 2" sheetId="22" r:id="rId2"/>
    <sheet name="Banque 3" sheetId="23" r:id="rId3"/>
    <sheet name="Total" sheetId="19"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8" l="1" a="1"/>
  <c r="C33" i="18" s="1"/>
  <c r="C32" i="18" a="1"/>
  <c r="C32" i="18" s="1"/>
  <c r="C31" i="18" a="1"/>
  <c r="C31" i="18" s="1"/>
  <c r="C14" i="18" a="1"/>
  <c r="C14" i="18" s="1"/>
  <c r="C13" i="18" a="1"/>
  <c r="C13" i="18" s="1"/>
  <c r="C12" i="18" a="1"/>
  <c r="C12" i="18" s="1"/>
  <c r="C11" i="18" a="1"/>
  <c r="C11" i="18" s="1"/>
  <c r="C10" i="18" a="1"/>
  <c r="C10" i="18" s="1"/>
  <c r="C9" i="18" a="1"/>
  <c r="C9" i="18" s="1"/>
  <c r="C8" i="18" a="1"/>
  <c r="C8" i="18" s="1"/>
  <c r="C7" i="18" a="1"/>
  <c r="C7" i="18" s="1"/>
  <c r="C6" i="18" a="1"/>
  <c r="C6" i="18" s="1"/>
  <c r="C5" i="18" a="1"/>
  <c r="C5" i="18" s="1"/>
  <c r="C14" i="22" a="1"/>
  <c r="C14" i="22" s="1"/>
  <c r="C13" i="22"/>
  <c r="C13" i="22" a="1"/>
  <c r="C12" i="22" a="1"/>
  <c r="C12" i="22" s="1"/>
  <c r="H12" i="22" s="1"/>
  <c r="C11" i="22" a="1"/>
  <c r="C11" i="22" s="1"/>
  <c r="H11" i="22" s="1"/>
  <c r="C10" i="22" a="1"/>
  <c r="C10" i="22" s="1"/>
  <c r="H10" i="22" s="1"/>
  <c r="C9" i="22" a="1"/>
  <c r="C9" i="22" s="1"/>
  <c r="H9" i="22" s="1"/>
  <c r="C8" i="22" a="1"/>
  <c r="C8" i="22" s="1"/>
  <c r="H8" i="22" s="1"/>
  <c r="C7" i="22" a="1"/>
  <c r="C7" i="22" s="1"/>
  <c r="H7" i="22" s="1"/>
  <c r="C6" i="22" a="1"/>
  <c r="C6" i="22" s="1"/>
  <c r="H6" i="22" s="1"/>
  <c r="C5" i="22" a="1"/>
  <c r="C5" i="22" s="1"/>
  <c r="H5" i="22" s="1"/>
  <c r="C33" i="22" a="1"/>
  <c r="C33" i="22" s="1"/>
  <c r="C32" i="22" a="1"/>
  <c r="C32" i="22" s="1"/>
  <c r="C31" i="22" a="1"/>
  <c r="C31" i="22" s="1"/>
  <c r="C33" i="23" a="1"/>
  <c r="C33" i="23" s="1"/>
  <c r="C32" i="23" a="1"/>
  <c r="C32" i="23" s="1"/>
  <c r="C31" i="23" a="1"/>
  <c r="C31" i="23" s="1"/>
  <c r="C14" i="23" a="1"/>
  <c r="C14" i="23" s="1"/>
  <c r="C13" i="23" a="1"/>
  <c r="C13" i="23" s="1"/>
  <c r="C12" i="23" a="1"/>
  <c r="C12" i="23" s="1"/>
  <c r="H12" i="23" s="1"/>
  <c r="C11" i="23" a="1"/>
  <c r="C11" i="23" s="1"/>
  <c r="H11" i="23" s="1"/>
  <c r="C10" i="23" a="1"/>
  <c r="C10" i="23" s="1"/>
  <c r="H10" i="23" s="1"/>
  <c r="C9" i="23" a="1"/>
  <c r="C9" i="23" s="1"/>
  <c r="H9" i="23" s="1"/>
  <c r="C8" i="23" a="1"/>
  <c r="C8" i="23" s="1"/>
  <c r="H8" i="23" s="1"/>
  <c r="C7" i="23" a="1"/>
  <c r="C7" i="23" s="1"/>
  <c r="H7" i="23" s="1"/>
  <c r="C6" i="23" a="1"/>
  <c r="C6" i="23" s="1"/>
  <c r="H6" i="23" s="1"/>
  <c r="C5" i="23" a="1"/>
  <c r="C5" i="23" s="1"/>
  <c r="H5" i="23" s="1"/>
  <c r="P33" i="23"/>
  <c r="O33" i="23"/>
  <c r="H33" i="23"/>
  <c r="J33" i="23" s="1"/>
  <c r="G33" i="23"/>
  <c r="P32" i="23"/>
  <c r="O32" i="23"/>
  <c r="H32" i="23"/>
  <c r="J32" i="23" s="1"/>
  <c r="K32" i="23" s="1"/>
  <c r="G32" i="23"/>
  <c r="P31" i="23"/>
  <c r="O31" i="23"/>
  <c r="H31" i="23"/>
  <c r="J31" i="23" s="1"/>
  <c r="K31" i="23" s="1"/>
  <c r="G31" i="23"/>
  <c r="P14" i="23"/>
  <c r="O14" i="23"/>
  <c r="K14" i="23"/>
  <c r="H14" i="23"/>
  <c r="J14" i="23" s="1"/>
  <c r="G14" i="23"/>
  <c r="P13" i="23"/>
  <c r="O13" i="23"/>
  <c r="H13" i="23"/>
  <c r="J13" i="23" s="1"/>
  <c r="G13" i="23"/>
  <c r="K13" i="23" s="1"/>
  <c r="P12" i="23"/>
  <c r="O12" i="23"/>
  <c r="G12" i="23"/>
  <c r="P11" i="23"/>
  <c r="O11" i="23"/>
  <c r="G11" i="23"/>
  <c r="P10" i="23"/>
  <c r="O10" i="23"/>
  <c r="G10" i="23"/>
  <c r="P9" i="23"/>
  <c r="O9" i="23"/>
  <c r="G9" i="23"/>
  <c r="P8" i="23"/>
  <c r="O8" i="23"/>
  <c r="G8" i="23"/>
  <c r="P7" i="23"/>
  <c r="O7" i="23"/>
  <c r="G7" i="23"/>
  <c r="P6" i="23"/>
  <c r="O6" i="23"/>
  <c r="G6" i="23"/>
  <c r="P5" i="23"/>
  <c r="O5" i="23"/>
  <c r="G5" i="23"/>
  <c r="P33" i="22"/>
  <c r="O33" i="22"/>
  <c r="H33" i="22"/>
  <c r="J33" i="22" s="1"/>
  <c r="G33" i="22"/>
  <c r="P32" i="22"/>
  <c r="O32" i="22"/>
  <c r="H32" i="22"/>
  <c r="J32" i="22" s="1"/>
  <c r="K32" i="22" s="1"/>
  <c r="G32" i="22"/>
  <c r="P31" i="22"/>
  <c r="O31" i="22"/>
  <c r="H31" i="22"/>
  <c r="J31" i="22" s="1"/>
  <c r="K31" i="22" s="1"/>
  <c r="G31" i="22"/>
  <c r="P14" i="22"/>
  <c r="O14" i="22"/>
  <c r="H14" i="22"/>
  <c r="G14" i="22"/>
  <c r="K14" i="22" s="1"/>
  <c r="P13" i="22"/>
  <c r="O13" i="22"/>
  <c r="H13" i="22"/>
  <c r="J13" i="22" s="1"/>
  <c r="G13" i="22"/>
  <c r="K13" i="22" s="1"/>
  <c r="P12" i="22"/>
  <c r="O12" i="22"/>
  <c r="G12" i="22"/>
  <c r="P11" i="22"/>
  <c r="O11" i="22"/>
  <c r="G11" i="22"/>
  <c r="P10" i="22"/>
  <c r="O10" i="22"/>
  <c r="G10" i="22"/>
  <c r="P9" i="22"/>
  <c r="O9" i="22"/>
  <c r="G9" i="22"/>
  <c r="P8" i="22"/>
  <c r="O8" i="22"/>
  <c r="G8" i="22"/>
  <c r="P7" i="22"/>
  <c r="O7" i="22"/>
  <c r="G7" i="22"/>
  <c r="P6" i="22"/>
  <c r="O6" i="22"/>
  <c r="G6" i="22"/>
  <c r="P5" i="22"/>
  <c r="O5" i="22"/>
  <c r="G5" i="22"/>
  <c r="P1" i="22" l="1"/>
  <c r="P1" i="23"/>
  <c r="K33" i="22"/>
  <c r="J11" i="23"/>
  <c r="K11" i="23" s="1"/>
  <c r="J5" i="23"/>
  <c r="K5" i="23" s="1"/>
  <c r="G1" i="23"/>
  <c r="I10" i="23" s="1"/>
  <c r="J6" i="23"/>
  <c r="K6" i="23" s="1"/>
  <c r="J9" i="23"/>
  <c r="K9" i="23" s="1"/>
  <c r="I9" i="23"/>
  <c r="K33" i="23"/>
  <c r="J8" i="23"/>
  <c r="K8" i="23" s="1"/>
  <c r="J12" i="23"/>
  <c r="K12" i="23" s="1"/>
  <c r="J7" i="23"/>
  <c r="K7" i="23" s="1"/>
  <c r="J10" i="23"/>
  <c r="K10" i="23" s="1"/>
  <c r="J7" i="22"/>
  <c r="K7" i="22" s="1"/>
  <c r="J5" i="22"/>
  <c r="K5" i="22" s="1"/>
  <c r="G1" i="22"/>
  <c r="I31" i="22" s="1"/>
  <c r="J10" i="22"/>
  <c r="K10" i="22" s="1"/>
  <c r="J9" i="22"/>
  <c r="K9" i="22" s="1"/>
  <c r="J8" i="22"/>
  <c r="K8" i="22" s="1"/>
  <c r="J11" i="22"/>
  <c r="K11" i="22" s="1"/>
  <c r="J6" i="22"/>
  <c r="K6" i="22" s="1"/>
  <c r="J12" i="22"/>
  <c r="K12" i="22" s="1"/>
  <c r="J14" i="22"/>
  <c r="C2" i="19" a="1"/>
  <c r="C4" i="19" a="1"/>
  <c r="E4" i="19" a="1"/>
  <c r="C3" i="19" a="1"/>
  <c r="E3" i="19" a="1"/>
  <c r="I6" i="23" l="1"/>
  <c r="I32" i="23"/>
  <c r="I14" i="23"/>
  <c r="I33" i="23"/>
  <c r="I13" i="23"/>
  <c r="I9" i="22"/>
  <c r="I31" i="23"/>
  <c r="I32" i="22"/>
  <c r="I13" i="22"/>
  <c r="I14" i="22"/>
  <c r="E4" i="19"/>
  <c r="I5" i="23"/>
  <c r="I11" i="23"/>
  <c r="I12" i="23"/>
  <c r="I8" i="23"/>
  <c r="E3" i="19"/>
  <c r="I33" i="22"/>
  <c r="I12" i="22"/>
  <c r="I10" i="22"/>
  <c r="I6" i="22"/>
  <c r="I7" i="22"/>
  <c r="I7" i="23"/>
  <c r="I11" i="22"/>
  <c r="I5" i="22"/>
  <c r="I8" i="22"/>
  <c r="C4" i="19"/>
  <c r="C3" i="19"/>
  <c r="C2" i="19"/>
  <c r="C5" i="19" l="1"/>
  <c r="D4" i="19"/>
  <c r="H14" i="18" l="1"/>
  <c r="H13" i="18"/>
  <c r="H33" i="18"/>
  <c r="H32" i="18"/>
  <c r="H31" i="18"/>
  <c r="P33" i="18"/>
  <c r="O33" i="18"/>
  <c r="G33" i="18"/>
  <c r="P32" i="18"/>
  <c r="O32" i="18"/>
  <c r="G32" i="18"/>
  <c r="P31" i="18"/>
  <c r="O31" i="18"/>
  <c r="G31" i="18"/>
  <c r="P14" i="18"/>
  <c r="O14" i="18"/>
  <c r="P13" i="18"/>
  <c r="O13" i="18"/>
  <c r="P12" i="18"/>
  <c r="O12" i="18"/>
  <c r="P11" i="18"/>
  <c r="O11" i="18"/>
  <c r="P10" i="18"/>
  <c r="O10" i="18"/>
  <c r="P9" i="18"/>
  <c r="O9" i="18"/>
  <c r="P8" i="18"/>
  <c r="O8" i="18"/>
  <c r="P7" i="18"/>
  <c r="O7" i="18"/>
  <c r="P6" i="18"/>
  <c r="O6" i="18"/>
  <c r="P5" i="18"/>
  <c r="O5" i="18"/>
  <c r="H12" i="18"/>
  <c r="H11" i="18"/>
  <c r="H10" i="18"/>
  <c r="H9" i="18"/>
  <c r="H8" i="18"/>
  <c r="H7" i="18"/>
  <c r="H6" i="18"/>
  <c r="H5" i="18"/>
  <c r="G14" i="18"/>
  <c r="K14" i="18" s="1"/>
  <c r="G13" i="18"/>
  <c r="K13" i="18" s="1"/>
  <c r="G12" i="18"/>
  <c r="G11" i="18"/>
  <c r="G10" i="18"/>
  <c r="G9" i="18"/>
  <c r="G8" i="18"/>
  <c r="G7" i="18"/>
  <c r="G6" i="18"/>
  <c r="G5" i="18"/>
  <c r="J10" i="18" l="1"/>
  <c r="K10" i="18" s="1"/>
  <c r="J11" i="18"/>
  <c r="K11" i="18" s="1"/>
  <c r="J12" i="18"/>
  <c r="K12" i="18" s="1"/>
  <c r="J7" i="18"/>
  <c r="K7" i="18" s="1"/>
  <c r="J6" i="18"/>
  <c r="K6" i="18" s="1"/>
  <c r="J31" i="18"/>
  <c r="K31" i="18" s="1"/>
  <c r="J33" i="18"/>
  <c r="K33" i="18" s="1"/>
  <c r="J32" i="18"/>
  <c r="K32" i="18" s="1"/>
  <c r="J14" i="18"/>
  <c r="J8" i="18"/>
  <c r="K8" i="18" s="1"/>
  <c r="J9" i="18"/>
  <c r="K9" i="18" s="1"/>
  <c r="J13" i="18"/>
  <c r="P1" i="18"/>
  <c r="D3" i="19" l="1"/>
  <c r="J5" i="18"/>
  <c r="K5" i="18" s="1"/>
  <c r="G1" i="18"/>
  <c r="E2" i="19" a="1"/>
  <c r="E2" i="19" l="1"/>
  <c r="E5" i="19" s="1"/>
  <c r="D5" i="19" s="1"/>
  <c r="I32" i="18"/>
  <c r="I31" i="18"/>
  <c r="I33" i="18"/>
  <c r="I11" i="18"/>
  <c r="I6" i="18"/>
  <c r="I9" i="18"/>
  <c r="I5" i="18"/>
  <c r="I8" i="18"/>
  <c r="I7" i="18"/>
  <c r="I10" i="18"/>
  <c r="I12" i="18"/>
  <c r="I14" i="18"/>
  <c r="I13" i="18"/>
  <c r="D2" i="19" l="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8">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4"/>
        </ext>
      </extLst>
    </bk>
    <bk>
      <extLst>
        <ext uri="{3e2802c4-a4d2-4d8b-9148-e3be6c30e623}">
          <xlrd:rvb i="17"/>
        </ext>
      </extLst>
    </bk>
    <bk>
      <extLst>
        <ext uri="{3e2802c4-a4d2-4d8b-9148-e3be6c30e623}">
          <xlrd:rvb i="20"/>
        </ext>
      </extLst>
    </bk>
    <bk>
      <extLst>
        <ext uri="{3e2802c4-a4d2-4d8b-9148-e3be6c30e623}">
          <xlrd:rvb i="23"/>
        </ext>
      </extLst>
    </bk>
  </futureMetadata>
  <cellMetadata count="1">
    <bk>
      <rc t="1" v="0"/>
    </bk>
  </cellMetadata>
  <valueMetadata count="8">
    <bk>
      <rc t="2" v="0"/>
    </bk>
    <bk>
      <rc t="2" v="1"/>
    </bk>
    <bk>
      <rc t="2" v="2"/>
    </bk>
    <bk>
      <rc t="2" v="3"/>
    </bk>
    <bk>
      <rc t="2" v="4"/>
    </bk>
    <bk>
      <rc t="2" v="5"/>
    </bk>
    <bk>
      <rc t="2" v="6"/>
    </bk>
    <bk>
      <rc t="2" v="7"/>
    </bk>
  </valueMetadata>
</metadata>
</file>

<file path=xl/sharedStrings.xml><?xml version="1.0" encoding="utf-8"?>
<sst xmlns="http://schemas.openxmlformats.org/spreadsheetml/2006/main" count="181" uniqueCount="61">
  <si>
    <t>Nombre
d'actions</t>
  </si>
  <si>
    <t>Prix d'achat
unitaire</t>
  </si>
  <si>
    <t>Prix d'achat
total</t>
  </si>
  <si>
    <t>Prix actuel
total</t>
  </si>
  <si>
    <t>Nom ou ticker</t>
  </si>
  <si>
    <t>% / total</t>
  </si>
  <si>
    <t>Plus/moins
value</t>
  </si>
  <si>
    <t>4 / Remplacer le nom de chaque action vendue par le nom de l'action a acheter</t>
  </si>
  <si>
    <t>1 / Vendre les actions souhaitées via un courtier en bourse</t>
  </si>
  <si>
    <t>Nombre théorique
d'actions à acheter</t>
  </si>
  <si>
    <t>Prix estimé
total</t>
  </si>
  <si>
    <t>5 / Mettre à jour le nombre d'actions en se basant sur la colonne "Nombre théorique d'actions à acheter"</t>
  </si>
  <si>
    <t>Valorisation
totale</t>
  </si>
  <si>
    <t>Pourcentage
par action</t>
  </si>
  <si>
    <t>5 bis / Laisser à 0 le nombre d'actions et le prix d'achat si aucun achat souhaité</t>
  </si>
  <si>
    <t>7 / Mettre à jour les liquidités disponibles</t>
  </si>
  <si>
    <t>Cash
disponible</t>
  </si>
  <si>
    <t>Cash disponible 
future</t>
  </si>
  <si>
    <t>Seules les cases orangées sont à modifier !</t>
  </si>
  <si>
    <t>6 / Acheter les actions souhaitées via un courtier en bourse</t>
  </si>
  <si>
    <t>MonPortefeuilleMomentum.fr - Portefeuille 10 actions</t>
  </si>
  <si>
    <t>Plus/moins
value (%)</t>
  </si>
  <si>
    <t>Prix de vente unitaire</t>
  </si>
  <si>
    <t>Actions vendues</t>
  </si>
  <si>
    <t>Pour ajouter une ligne</t>
  </si>
  <si>
    <t>1 / Sélectionner la ligne en cliquant sur son chiffre tout à gauche ("8" par exemple)</t>
  </si>
  <si>
    <t>3 / Copier une ligne complète déjà présente (ligne "6" par exemple)</t>
  </si>
  <si>
    <t>4 / Coller cette ligne sur la ligne vide (ligne "6" vers ligne "8" par exemple)</t>
  </si>
  <si>
    <t>Pour copier une ligne vendue</t>
  </si>
  <si>
    <t>2 / Clic-droit, "Insérer"</t>
  </si>
  <si>
    <t>2 / Clic-droit, "Copier"</t>
  </si>
  <si>
    <t>3 / Sélectionner la ligne de destination en cliquant sur son chiffre tout à gauche ("40" par exemple)</t>
  </si>
  <si>
    <t>1 / Sélectionner la ligne d'origine en cliquant sur son chiffre tout à gauche ("8" par exemple)</t>
  </si>
  <si>
    <t>2 / Clic-droit, "Insérer les cellules copiées"</t>
  </si>
  <si>
    <t>Cash disponible</t>
  </si>
  <si>
    <t>Valorisation totale</t>
  </si>
  <si>
    <t>Nom du portefeuille</t>
  </si>
  <si>
    <t>Cash disponible
(%)</t>
  </si>
  <si>
    <t>Pour renommer un portefeuille:</t>
  </si>
  <si>
    <t>1 / Renommer la case orangée correspondante</t>
  </si>
  <si>
    <t>Total</t>
  </si>
  <si>
    <t>2 / Clic-droit sur l'onglet à renommer, "Renommer" avec le même nom</t>
  </si>
  <si>
    <t>Pour ajouter un portefeuille:</t>
  </si>
  <si>
    <t>1 / Sélectionner la ligne du dernier portefeuille en cliquant sur son chiffre (par exemple "4")</t>
  </si>
  <si>
    <t>3 / Copier une ligne complète déjà présente (ligne "3" par exemple)</t>
  </si>
  <si>
    <t>4 / Coller cette ligne sur la ligne vide (ligne "3" vers ligne "4" par exemple)</t>
  </si>
  <si>
    <t>Pour supprimer un portefeuille:</t>
  </si>
  <si>
    <t>1 / Sélectionner la ligne du portefeuille à supprimer</t>
  </si>
  <si>
    <t>2 / Clic-droit, "Supprimer"</t>
  </si>
  <si>
    <t>3 / Clic-droit sur l'onglet à supprimer, "Supprimer"</t>
  </si>
  <si>
    <t>5 / Clic-droit sur l'onglet à dupliquer, "Déplacer ou copier", puis cocher "Créer une copie", puis "OK"</t>
  </si>
  <si>
    <t>5 / Renommer le portefeuille (cf au-dessus)</t>
  </si>
  <si>
    <t>Date d'achat</t>
  </si>
  <si>
    <t>Date de vente</t>
  </si>
  <si>
    <t>Prix actuel</t>
  </si>
  <si>
    <t>2 / Mettre à jour les liquidités disponibles, éventuellement copier la ligne vendue (cf à droite)</t>
  </si>
  <si>
    <t>3 / Mettre à 0 le nombre d'actions, la date et le prix d'achat pour chaque action vendue</t>
  </si>
  <si>
    <t>8 / Mettre à jour le prix réel d'achat unitaire et la date depuis le compte du courtier en bourse</t>
  </si>
  <si>
    <t>Banque 1</t>
  </si>
  <si>
    <t>Courtier 2</t>
  </si>
  <si>
    <t>Banque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</si>
</sst>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2]\ * #,##0.00_);_([$€-2]\ * \(#,##0.00\);_([$€-2]\ * &quot;-&quot;??_);_(@_)"/>
    <numFmt numFmtId="165" formatCode="_-* #,##0.00\ [$€-40C]_-;\-* #,##0.00\ [$€-40C]_-;_-* &quot;-&quot;??\ [$€-40C]_-;_-@_-"/>
    <numFmt numFmtId="166" formatCode="0.0%"/>
  </numFmts>
  <fonts count="4"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s>
  <fills count="8">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79998168889431442"/>
        <bgColor indexed="64"/>
      </patternFill>
    </fill>
    <fill>
      <patternFill patternType="solid">
        <fgColor rgb="FFFFE579"/>
        <bgColor indexed="64"/>
      </patternFill>
    </fill>
    <fill>
      <patternFill patternType="solid">
        <fgColor theme="6" tint="0.79998168889431442"/>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6">
    <xf numFmtId="0" fontId="0" fillId="0" borderId="0" xfId="0"/>
    <xf numFmtId="0" fontId="0" fillId="2" borderId="0" xfId="0" applyFill="1"/>
    <xf numFmtId="164" fontId="0" fillId="3" borderId="1" xfId="0" applyNumberFormat="1" applyFill="1" applyBorder="1"/>
    <xf numFmtId="166" fontId="0" fillId="3" borderId="1" xfId="3" applyNumberFormat="1" applyFont="1" applyFill="1" applyBorder="1"/>
    <xf numFmtId="165" fontId="0" fillId="3" borderId="1" xfId="0" applyNumberFormat="1" applyFill="1" applyBorder="1"/>
    <xf numFmtId="43" fontId="0" fillId="3" borderId="1" xfId="1" applyFont="1" applyFill="1" applyBorder="1"/>
    <xf numFmtId="0" fontId="0" fillId="0" borderId="0" xfId="0" applyAlignment="1">
      <alignment vertical="center"/>
    </xf>
    <xf numFmtId="44" fontId="0" fillId="3" borderId="1" xfId="2" applyFont="1" applyFill="1" applyBorder="1" applyAlignment="1">
      <alignment vertical="center"/>
    </xf>
    <xf numFmtId="0" fontId="0" fillId="5" borderId="1" xfId="0" applyFill="1" applyBorder="1"/>
    <xf numFmtId="165" fontId="0" fillId="5" borderId="1" xfId="0" applyNumberFormat="1" applyFill="1" applyBorder="1"/>
    <xf numFmtId="43" fontId="0" fillId="5" borderId="1" xfId="1" applyFont="1" applyFill="1" applyBorder="1"/>
    <xf numFmtId="166" fontId="0" fillId="5" borderId="2" xfId="0" applyNumberFormat="1" applyFill="1" applyBorder="1" applyAlignment="1">
      <alignment vertical="center"/>
    </xf>
    <xf numFmtId="0" fontId="0" fillId="6" borderId="0" xfId="0" applyFill="1"/>
    <xf numFmtId="0" fontId="2" fillId="6" borderId="0" xfId="0" applyFont="1" applyFill="1"/>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0" borderId="0" xfId="0" applyFont="1"/>
    <xf numFmtId="0" fontId="2" fillId="4" borderId="1" xfId="0" applyFont="1" applyFill="1" applyBorder="1" applyAlignment="1">
      <alignment horizontal="right" vertical="center" wrapText="1"/>
    </xf>
    <xf numFmtId="0" fontId="3" fillId="7" borderId="0" xfId="0" applyFont="1" applyFill="1" applyAlignment="1">
      <alignment horizontal="center" vertical="center"/>
    </xf>
    <xf numFmtId="43" fontId="0" fillId="5" borderId="1" xfId="1" applyFont="1" applyFill="1" applyBorder="1" applyAlignment="1">
      <alignment vertical="center"/>
    </xf>
    <xf numFmtId="165" fontId="0" fillId="3" borderId="1" xfId="0" applyNumberFormat="1" applyFill="1" applyBorder="1" applyAlignment="1">
      <alignment vertical="center"/>
    </xf>
    <xf numFmtId="10" fontId="0" fillId="3" borderId="1" xfId="3" applyNumberFormat="1" applyFont="1" applyFill="1" applyBorder="1" applyAlignment="1">
      <alignment vertical="center"/>
    </xf>
    <xf numFmtId="165" fontId="2" fillId="3" borderId="1" xfId="0" applyNumberFormat="1" applyFont="1" applyFill="1" applyBorder="1" applyAlignment="1">
      <alignment vertical="center"/>
    </xf>
    <xf numFmtId="10" fontId="2" fillId="3" borderId="1" xfId="3" applyNumberFormat="1" applyFont="1" applyFill="1" applyBorder="1" applyAlignment="1">
      <alignment vertical="center"/>
    </xf>
    <xf numFmtId="14" fontId="0" fillId="5" borderId="1" xfId="0" applyNumberFormat="1" applyFill="1" applyBorder="1"/>
    <xf numFmtId="44" fontId="0" fillId="5" borderId="1" xfId="2" applyFont="1" applyFill="1" applyBorder="1" applyAlignment="1">
      <alignment vertical="center"/>
    </xf>
  </cellXfs>
  <cellStyles count="4">
    <cellStyle name="Milliers" xfId="1" builtinId="3"/>
    <cellStyle name="Monétaire" xfId="2" builtinId="4"/>
    <cellStyle name="Normal" xfId="0" builtinId="0"/>
    <cellStyle name="Pourcentage" xfId="3" builtinId="5"/>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E57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06/relationships/rdSupportingPropertyBag" Target="richData/rdsupportingpropertybag.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SupportingPropertyBagStructure" Target="richData/rdsupportingpropertybag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ichStyles" Target="richData/richStyles.xml"/><Relationship Id="rId5" Type="http://schemas.openxmlformats.org/officeDocument/2006/relationships/theme" Target="theme/theme1.xml"/><Relationship Id="rId15" Type="http://schemas.openxmlformats.org/officeDocument/2006/relationships/calcChain" Target="calcChain.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microsoft.com/office/2017/06/relationships/rdRichValue" Target="richData/rdrichvalue.xml"/><Relationship Id="rId14" Type="http://schemas.microsoft.com/office/2017/06/relationships/rdRichValueTypes" Target="richData/rdRichValueTypes.xm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4">
  <rv s="0">
    <v>https://www.bing.com/financeapi/forcetrigger?t=b1ao52&amp;q=XAMS%3aADYEN&amp;form=skydnc</v>
    <v>Learn more on Bing</v>
  </rv>
  <rv s="1">
    <v>fr-FR</v>
    <v>b1ao52</v>
    <v>268435456</v>
    <v>1</v>
    <v>Avec Refinitiv</v>
    <v>0</v>
    <v>1</v>
    <v>Adyen NV (XAMS:ADYEN)</v>
    <v>3</v>
    <v>4</v>
    <v>Finance</v>
    <v>5</v>
    <v>XAMS</v>
    <v>31485190</v>
    <v>2006</v>
    <v>1508</v>
    <v>957.4</v>
    <v>2.2307999999999999</v>
    <v>47404100000</v>
    <v>Euronext Amsterdam</v>
    <v>1505.6</v>
    <v>ADYEN</v>
    <v>45728.449513888889</v>
    <v>Adyen NV, anciennement Adyen BV, est un fournisseur de solutions de paiement mobiles, en ligne et de points de vente (POS) basées aux Pays-Bas. Il exploite une plateforme en ligne permettant aux commerçants d'accepter les paiements à l'échelle internationale et de tous les canaux de vente, tels que les boutiques en ligne, les paiements mobiles à partir d'applications et de sites Web, et POS, tels que les comptoirs, les terminaux mobiles, les tablettes et les caisses enregistreuses, entre autres. La plateforme couvre l'ensemble de la chaîne de paiement, y compris les processus techniques, contractuels, de rapprochement et de règlement. La plate-forme est disponible sous forme de pages de paiement prêtes à l'emploi (HPP), d'interface de programmation d'application (API) et de solution de chiffrement côté client (EE). Les clients de la Société comprennent Mango, KLM, Netflix, Superdry, Uber, Groupon et Crocs, entre autres. Elle possède des bureaux aux Pays-Bas, au Royaume-Uni, en France, en Allemagne, en Belgique, au Brésil, en Chine, en Australie, au Mexique, à Singapour, en Espagne, en Suède et aux États-Unis.</v>
    <v>EUR</v>
    <v>4233</v>
    <v>XAMS</v>
    <v>1538</v>
    <v>1869.2</v>
    <v>Financial Technology (Fintech) &amp; Infrastructure</v>
    <v>0</v>
    <v>1.4612E-2</v>
    <v>22</v>
    <v>Adyen NV</v>
    <v>Adyen NV</v>
    <v>1513.8</v>
    <v>50.625399999999999</v>
    <v>1527.6</v>
    <v>Simon Carmiggeltstraat 6-50, AMSTERDAM, NOORD-HOLLAND, 1011 DJ NL</v>
    <v>Bourse</v>
    <v>Adyen NV (XAMS:ADYEN)</v>
    <v>15228</v>
    <v>78190</v>
  </rv>
  <rv s="2">
    <v>1</v>
  </rv>
  <rv s="0">
    <v>https://www.bing.com/financeapi/forcetrigger?t=alnz2w&amp;q=XAMS%3aASM&amp;form=skydnc</v>
    <v>Learn more on Bing</v>
  </rv>
  <rv s="1">
    <v>fr-FR</v>
    <v>alnz2w</v>
    <v>268435456</v>
    <v>1</v>
    <v>Avec Refinitiv</v>
    <v>0</v>
    <v>1</v>
    <v>ASM International NV (XAMS:ASM)</v>
    <v>3</v>
    <v>4</v>
    <v>Finance</v>
    <v>5</v>
    <v>XAMS</v>
    <v>49328550</v>
    <v>1968</v>
    <v>430.1</v>
    <v>412.4</v>
    <v>1.9932000000000001</v>
    <v>20865980000</v>
    <v>Euronext Amsterdam</v>
    <v>426.3</v>
    <v>ASM</v>
    <v>45728.449513888889</v>
    <v>ASM International N.V. est un fournisseur d'équipement de traitement de plaquettes, principalement pour l'industrie manufacturière de semi-conducteurs. La société conçoit, fabrique et vend de l'équipement et des services à ses clients pour la production de dispositifs semi-conducteurs ou de circuits intégrés (CI). La Société opère dans deux segments, dont le front-end et le back-end. Le segment frontal fabrique et vend des équipements utilisés dans le traitement des plaquettes, englobant les étapes de fabrication dans lesquelles les plaquettes de silicium sont en couches avec des dispositifs semi-conducteurs. Le segment avant comprend les activités de fabrication, de service et de vente en Europe, aux États-Unis, au Japon et en Asie du Sud-Est. Le secteur Back-end fabrique et vend des équipements et des matériaux utilisés dans l'assemblage et l'emballage, englobant les processus dans lesquels les plaquettes de silicium sont séparées en circuits individuels. La Société fournit des équipements aux fabricants de dispositifs semi-conducteurs analogiques principalement pour le dépôt de films minces.</v>
    <v>EUR</v>
    <v>4617</v>
    <v>XAMS</v>
    <v>437.1</v>
    <v>748</v>
    <v>Semiconductors &amp; Semiconductor Equipment</v>
    <v>3</v>
    <v>1.3605000000000001E-2</v>
    <v>5.8</v>
    <v>ASM International NV</v>
    <v>ASM International NV</v>
    <v>432</v>
    <v>30.541399999999999</v>
    <v>432.1</v>
    <v>Versterkerstraat 8, ALMERE, FLEVOLAND, 1322 AP NL</v>
    <v>Bourse</v>
    <v>ASM International NV (XAMS:ASM)</v>
    <v>65127</v>
    <v>258340</v>
  </rv>
  <rv s="2">
    <v>4</v>
  </rv>
  <rv s="0">
    <v>https://www.bing.com/financeapi/forcetrigger?t=alo152&amp;q=XAMS%3aBESI&amp;form=skydnc</v>
    <v>Learn more on Bing</v>
  </rv>
  <rv s="3">
    <v>fr-FR</v>
    <v>alo152</v>
    <v>268435456</v>
    <v>1</v>
    <v>Avec Refinitiv</v>
    <v>6</v>
    <v>7</v>
    <v>BE Semiconductor Industries NV (XAMS:BESI)</v>
    <v>3</v>
    <v>8</v>
    <v>Finance</v>
    <v>5</v>
    <v>XAMS</v>
    <v>81146740</v>
    <v>100.2</v>
    <v>91.2</v>
    <v>1.8404</v>
    <v>7829037000</v>
    <v>Euronext Amsterdam</v>
    <v>97.68</v>
    <v>BESI</v>
    <v>45728.449522106253</v>
    <v>BE Semiconductor Industries N.V. (Besi) est une holding. La Société est engagée dans le développement, la fabrication, la commercialisation, la vente et le service d'équipements de montage semi-conducteurs pour les industries mondiales des semi-conducteurs et de l'électronique. Il fonctionne à travers trois segments: Die Attach, Packaging and Plating. Elle développe des processus d'assemblage et des équipements pour les applications d'emballage au plomb, au substrat et aux plaquettes sur une gamme de marchés d'utilisateurs finaux, y compris l'électronique, l'informatique, l'automobile, l'industrie et l'énergie solaire. La Société propose des produits, tels que des équipements de fixation à la masse, qui incluent des systèmes de liaison par compression à une seule puce, multi-puissants, multi-modules, flip chip, thermo-compression (TCB) et des systèmes améliorés de blocage des matrices à grille à billes (eWLB) et triage Systèmes; Les équipements d'emballage, y compris les systèmes de moulage par niveau de plaquettes et de sécrétions, et les équipements de plaquage, y compris les systèmes de placage métallique et les produits chimiques pour procédés connexes.</v>
    <v>EUR</v>
    <v>1812</v>
    <v>XAMS</v>
    <v>102.6</v>
    <v>171.3</v>
    <v>Semiconductors &amp; Semiconductor Equipment</v>
    <v>6</v>
    <v>4.9856999999999999E-2</v>
    <v>4.87</v>
    <v>BE Semiconductor Industries NV</v>
    <v>BE Semiconductor Industries NV</v>
    <v>100.65</v>
    <v>42.346200000000003</v>
    <v>102.55</v>
    <v>Ratio 6, DUIVEN, GELDERLAND, 6921 RW NL</v>
    <v>Bourse</v>
    <v>BE Semiconductor Industries NV (XAMS:BESI)</v>
    <v>181564</v>
    <v>514270</v>
  </rv>
  <rv s="2">
    <v>7</v>
  </rv>
  <rv s="0">
    <v>https://www.bing.com/financeapi/forcetrigger?t=afs9qh&amp;q=XETR%3aHYQ&amp;form=skydnc</v>
    <v>Learn more on Bing</v>
  </rv>
  <rv s="1">
    <v>fr-FR</v>
    <v>afs9qh</v>
    <v>268435456</v>
    <v>1</v>
    <v>Avec Refinitiv</v>
    <v>0</v>
    <v>1</v>
    <v>Hypoport SE (XETR:HYQ)</v>
    <v>3</v>
    <v>4</v>
    <v>Finance</v>
    <v>5</v>
    <v>XETR</v>
    <v>6872160</v>
    <v>2000</v>
    <v>181.2</v>
    <v>165.6</v>
    <v>1.7322</v>
    <v>1263104000</v>
    <v>Xetra</v>
    <v>181</v>
    <v>HYQ</v>
    <v>45728.44771990741</v>
    <v>Hypoport SE est une société holding basée en Allemagne. Elle opère par l'intermédiaire de ses filiales dans quatre divisions commerciales, telles que : la plate-forme Segment of Credit qui est engagée dans le service de marchés de crédit interentreprises (B2B) EUROPACE qui dessert le financement immobilier, les prêts immobiliers et les produits d'épargne, et les prêts à tempérament ; Segment de clientèle individuelle engagé dans la distribution financière en ligne et indépendante de Dr. Klein Privatkunden AG et du portail consommateur consumerckivergleich.de dans tous les modèles commerciaux qui ciblent directement les consommateurs et offrent des conseils sur les produits de financement immobilier, d'assurance ou de retraite ; Plateformes immobilières qui exerce des activités immobilières pour numériser le marketing, l'évaluation, le financement et la gestion immobilière et Plateforme d'assurance qui opère dans le domaine de la technologie de l'assurance via sa plateforme SMART INSUR, qui consulte, compare les tarifs et administre les polices d'assurance.</v>
    <v>EUR</v>
    <v>2230</v>
    <v>XETR</v>
    <v>184.8</v>
    <v>348.4</v>
    <v>Financial Technology (Fintech) &amp; Infrastructure</v>
    <v>9</v>
    <v>8.2869999999999992E-3</v>
    <v>1.5</v>
    <v>Hypoport SE</v>
    <v>Hypoport SE</v>
    <v>182.8</v>
    <v>97.84</v>
    <v>182.5</v>
    <v>Heidestrasse 8, BERLIN, BERLIN, 10557 DE</v>
    <v>Bourse</v>
    <v>Hypoport SE (XETR:HYQ)</v>
    <v>2701</v>
    <v>37450</v>
  </rv>
  <rv s="2">
    <v>10</v>
  </rv>
  <rv s="0">
    <v>https://www.bing.com/financeapi/forcetrigger?t=ae9w5r&amp;q=XPAR%3aRF&amp;form=skydnc</v>
    <v>Learn more on Bing</v>
  </rv>
  <rv s="1">
    <v>fr-FR</v>
    <v>ae9w5r</v>
    <v>268435456</v>
    <v>1</v>
    <v>Avec Refinitiv</v>
    <v>0</v>
    <v>1</v>
    <v>EURAZEO SE (XPAR:RF)</v>
    <v>3</v>
    <v>4</v>
    <v>Finance</v>
    <v>5</v>
    <v>XPAR</v>
    <v>73085760</v>
    <v>1969</v>
    <v>72.25</v>
    <v>63.95</v>
    <v>1.3653999999999999</v>
    <v>5280446000</v>
    <v>Euronext Paris</v>
    <v>72</v>
    <v>RF</v>
    <v>45728.449293981481</v>
    <v>Eurazeo SE est une société d'investissement basée en France. La Société opère à travers plusieurs divisions d'investissement : Eurazeo Capital avec des investissements dans Iberchem, Albingia et Europcar Mobility Group ; Eurazeo PME ; Eurazeo Growth avec des investissements dans Doctolib et PayFit ; Eurazeo Brands avec des investissements dans les biens de consommation et la distribution, notamment dans la beauté avec Pat McGrath Labs, la mode avec Bandier, la maison avec Herschel Supply, les loisirs, le bien-être, ou les entreprises alimentaires avec Q Mixers ; Eurazeo Patrimoine avec des investissements dans l'immobilier et les infrastructures. Elle possède un portefeuille diversifié de plus de 35 milliards d'euros d'actifs sous gestion dans tous les secteurs d'activité, dont environ 24,2 milliards d'euros provenant de tiers, investis dans plus de 600 entreprises de taille moyenne. La Société est présente dans 12 bureaux en Europe, en Asie et aux États-Unis. Son approche de la création de valeur repose sur une croissance durable.</v>
    <v>EUR</v>
    <v>445</v>
    <v>XPAR</v>
    <v>72.95</v>
    <v>86.75</v>
    <v>Investment Banking &amp; Investment Services</v>
    <v>12</v>
    <v>6.9440000000000005E-3</v>
    <v>0.5</v>
    <v>EURAZEO SE</v>
    <v>EURAZEO SE</v>
    <v>72.55</v>
    <v>0</v>
    <v>72.5</v>
    <v>1 Rue Georges Berger, PARIS, ILE-DE-FRANCE, 75017 FR</v>
    <v>Bourse</v>
    <v>EURAZEO SE (XPAR:RF)</v>
    <v>16335</v>
    <v>139390</v>
  </rv>
  <rv s="2">
    <v>13</v>
  </rv>
  <rv s="0">
    <v>https://www.bing.com/financeapi/forcetrigger?t=aftllh&amp;q=XETR%3aSAE&amp;form=skydnc</v>
    <v>Learn more on Bing</v>
  </rv>
  <rv s="4">
    <v>fr-FR</v>
    <v>aftllh</v>
    <v>268435456</v>
    <v>1</v>
    <v>Avec Refinitiv</v>
    <v>9</v>
    <v>10</v>
    <v>Redcare Pharmacy NV (XETR:RDC)</v>
    <v>3</v>
    <v>11</v>
    <v>Finance</v>
    <v>5</v>
    <v>XETR</v>
    <v>20578390</v>
    <v>2015</v>
    <v>132.5</v>
    <v>95.6</v>
    <v>1.2875000000000001</v>
    <v>2510564000</v>
    <v>Xetra</v>
    <v>133.1</v>
    <v>RDC</v>
    <v>45728.449421296296</v>
    <v>Redcare Pharmacy NV est une société basée aux pays-Bas qui vend des produits pharmaceutiques en ligne. La Société se concentre sur les médicaments sans ordonnance (OTC), ainsi que sur les produits de beauté et de soins personnels (BPC) liés à la pharmacie. La Société est active en Belgique, en Espagne, en Italie, en France, en Autriche, pays-Bas et Allemagne.</v>
    <v>EUR</v>
    <v>2075</v>
    <v>XETR</v>
    <v>136.4</v>
    <v>171.4</v>
    <v>Food &amp; Drug Retailing</v>
    <v>15</v>
    <v>1.1270000000000001E-2</v>
    <v>1.5</v>
    <v>Redcare Pharmacy NV</v>
    <v>Redcare Pharmacy NV</v>
    <v>134</v>
    <v>134.6</v>
    <v>Erik de Rodeweg 11/13, SEVENUM, LIMBURG, 5975 WD NL</v>
    <v>Bourse</v>
    <v>Redcare Pharmacy NV (XETR:RDC)</v>
    <v>38358</v>
    <v>124060</v>
  </rv>
  <rv s="2">
    <v>16</v>
  </rv>
  <rv s="0">
    <v>https://www.bing.com/financeapi/forcetrigger?t=amg2nm&amp;q=BMEX%3aROVI&amp;form=skydnc</v>
    <v>Learn more on Bing</v>
  </rv>
  <rv s="1">
    <v>fr-FR</v>
    <v>amg2nm</v>
    <v>268435456</v>
    <v>1</v>
    <v>Avec Refinitiv</v>
    <v>0</v>
    <v>1</v>
    <v>Laboratorios Farmaceuticos ROVI SA (BMEX:ROVI)</v>
    <v>3</v>
    <v>4</v>
    <v>Finance</v>
    <v>5</v>
    <v>BMEX</v>
    <v>51235760</v>
    <v>1946</v>
    <v>52.15</v>
    <v>51.35</v>
    <v>0.53039999999999998</v>
    <v>2725742000</v>
    <v>Bolsas y Mercados Espanoles</v>
    <v>52.1</v>
    <v>ROVI</v>
    <v>45728.449502314812</v>
    <v>Laboratorios Farmaceuticos ROVI, S.A. est une société basée en Espagne se consacrant principalement à l'industrie pharmaceutique. Les principales activités de la Société comprennent l'élaboration et la commercialisation, à l'échelle nationale et à l'étranger, de médicaments et de produits pharmaceutiques. Ses produits sont structurés en trois domaines : Diagnostic, qui offre des produits de contraste pour une utilisation en résonance magnétique, échographie et diagnostic par rayons X ; Prescription, qui distribue des médicaments sous des marques telles que Hibor, Osseor, Hepadren, Pneumovax-23, Glufan, Corlentor, Exxiv, Calcio y Vitamina D3 Rovi et Absorcol, entre autres ; et Vente Libre, qui comprend les marques Perspirex, Enerzona, Dentimelo et ColdPack. La Société possède des filiales consolidées comme Gineladius SL, Frosst Iberica SA, Rovi Contract Manufacturing SL et Bertex Pharma GmbH, entre autres.</v>
    <v>EUR</v>
    <v>2179</v>
    <v>BMEX</v>
    <v>53</v>
    <v>94.8</v>
    <v>Pharmaceuticals</v>
    <v>18</v>
    <v>8.6370000000000006E-3</v>
    <v>0.45</v>
    <v>Laboratorios Farmaceuticos ROVI SA</v>
    <v>Laboratorios Farmaceuticos ROVI SA</v>
    <v>52.15</v>
    <v>19.478100000000001</v>
    <v>52.55</v>
    <v>C/ Julian Camarillo, 35, MADRID, MADRID, 28037 ES</v>
    <v>Bourse</v>
    <v>Laboratorios Farmaceuticos ROVI SA (BMEX:ROVI)</v>
    <v>31691</v>
    <v>127880</v>
  </rv>
  <rv s="2">
    <v>19</v>
  </rv>
  <rv s="0">
    <v>https://www.bing.com/financeapi/forcetrigger?t=aaq9pr&amp;q=XBRU%3aSOLB&amp;form=skydnc</v>
    <v>Learn more on Bing</v>
  </rv>
  <rv s="1">
    <v>fr-FR</v>
    <v>aaq9pr</v>
    <v>268435456</v>
    <v>1</v>
    <v>Avec Refinitiv</v>
    <v>0</v>
    <v>1</v>
    <v>SOLVAY SA (XBRU:SOLB)</v>
    <v>3</v>
    <v>4</v>
    <v>Finance</v>
    <v>5</v>
    <v>XBRU</v>
    <v>105876400</v>
    <v>1991</v>
    <v>34.340000000000003</v>
    <v>23.03</v>
    <v>1.2491000000000001</v>
    <v>3766024000</v>
    <v>Euronext Brussels</v>
    <v>34.229999999999997</v>
    <v>SOLB</v>
    <v>45728.449016203704</v>
    <v>Solvay SA est une société internationale de produits chimiques et de matériaux avancés basée en Belgique. Par l'intermédiaire de ses filiales, elle exploite quatre secteurs : matériaux avancés, formulations avancées, produits chimiques de performance et services aux entreprises et aux entreprises. Matériaux avancés propose des matériaux haute performance pour de multiples applications principalement dans les marchés de l'automobile, de l'aérospatiale, de l'électronique et de la santé, fournissant des solutions de mobilité durable, réduisant le poids et améliorant le CO2 et l'efficacité énergétique. Formulations avancées dessert principalement les marchés des biens de consommation, de l'agroalimentaire et de l'énergie et propose des formulations spécialisées personnalisées qui ont un impact sur la chimie de surface et modifient le comportement des liquides tout en minimisant l'impact environnemental. Produits chimiques de performance est spécialisée dans les produits chimiques intermédiaires servant principalement les marchés des biens de consommation et de l'alimentation. Les services aux entreprises comprennent les services aux entreprises et autres services aux entreprises, tels que le centre de recherche et d'innovation et les services énergétiques.</v>
    <v>EUR</v>
    <v>21998</v>
    <v>XBRU</v>
    <v>34.700000000000003</v>
    <v>39.369999999999997</v>
    <v>Chemicals</v>
    <v>21</v>
    <v>6.1350000000000007E-3</v>
    <v>0.21</v>
    <v>SOLVAY SA</v>
    <v>SOLVAY SA</v>
    <v>34.380000000000003</v>
    <v>16.070399999999999</v>
    <v>34.44</v>
    <v>Rue de Ransbeek 310, BRUXELLES, BRUXELLES-CAPITALE, 1120 BE</v>
    <v>Bourse</v>
    <v>SOLVAY SA (XBRU:SOLB)</v>
    <v>28217</v>
    <v>279120</v>
  </rv>
  <rv s="2">
    <v>22</v>
  </rv>
</rvData>
</file>

<file path=xl/richData/rdrichvaluestructure.xml><?xml version="1.0" encoding="utf-8"?>
<rvStructures xmlns="http://schemas.microsoft.com/office/spreadsheetml/2017/richdata" count="5">
  <s t="_hyperlink">
    <k n="Address" t="s"/>
    <k n="Text" t="s"/>
  </s>
  <s t="_linkedentitycore">
    <k n="%EntityCulture" t="s"/>
    <k n="%EntityId" t="s"/>
    <k n="%EntityServiceId"/>
    <k n="%IsRefreshable" t="b"/>
    <k n="%ProviderInfo" t="s"/>
    <k n="_CanonicalPropertyNames" t="spb"/>
    <k n="_Display" t="spb"/>
    <k n="_DisplayString" t="s"/>
    <k n="_Flags" t="spb"/>
    <k n="_Format" t="spb"/>
    <k n="_Icon" t="s"/>
    <k n="_SubLabel" t="spb"/>
    <k n="Abréviation de change" t="s"/>
    <k n="Actions en circulation"/>
    <k n="Année de constitution"/>
    <k n="Bas"/>
    <k n="Bas depuis 52 semaines"/>
    <k n="Bêta"/>
    <k n="Capitalisation boursière"/>
    <k n="Change" t="s"/>
    <k n="Clôture précédente"/>
    <k n="Code mnémonique" t="s"/>
    <k n="Dernière heure d'échange"/>
    <k n="Description" t="s"/>
    <k n="Devise" t="s"/>
    <k n="Employés"/>
    <k n="ExchangeID" t="s"/>
    <k n="Haut"/>
    <k n="Haut depuis 52 semaines"/>
    <k n="Industrie" t="s"/>
    <k n="LearnMoreOnLink" t="r"/>
    <k n="Modification (%)"/>
    <k n="Modifier"/>
    <k n="Nom" t="s"/>
    <k n="Nom officiel" t="s"/>
    <k n="Ouvrir"/>
    <k n="P/E"/>
    <k n="Prix"/>
    <k n="Sièges sociaux" t="s"/>
    <k n="Type d'instrument" t="s"/>
    <k n="UniqueName" t="s"/>
    <k n="Volume"/>
    <k n="Volume moyen"/>
  </s>
  <s t="_linkedentity">
    <k n="%cvi" t="r"/>
  </s>
  <s t="_linkedentitycore">
    <k n="%EntityCulture" t="s"/>
    <k n="%EntityId" t="s"/>
    <k n="%EntityServiceId"/>
    <k n="%IsRefreshable" t="b"/>
    <k n="%ProviderInfo" t="s"/>
    <k n="_CanonicalPropertyNames" t="spb"/>
    <k n="_Display" t="spb"/>
    <k n="_DisplayString" t="s"/>
    <k n="_Flags" t="spb"/>
    <k n="_Format" t="spb"/>
    <k n="_Icon" t="s"/>
    <k n="_SubLabel" t="spb"/>
    <k n="Abréviation de change" t="s"/>
    <k n="Actions en circulation"/>
    <k n="Bas"/>
    <k n="Bas depuis 52 semaines"/>
    <k n="Bêta"/>
    <k n="Capitalisation boursière"/>
    <k n="Change" t="s"/>
    <k n="Clôture précédente"/>
    <k n="Code mnémonique" t="s"/>
    <k n="Dernière heure d'échange"/>
    <k n="Description" t="s"/>
    <k n="Devise" t="s"/>
    <k n="Employés"/>
    <k n="ExchangeID" t="s"/>
    <k n="Haut"/>
    <k n="Haut depuis 52 semaines"/>
    <k n="Industrie" t="s"/>
    <k n="LearnMoreOnLink" t="r"/>
    <k n="Modification (%)"/>
    <k n="Modifier"/>
    <k n="Nom" t="s"/>
    <k n="Nom officiel" t="s"/>
    <k n="Ouvrir"/>
    <k n="P/E"/>
    <k n="Prix"/>
    <k n="Sièges sociaux" t="s"/>
    <k n="Type d'instrument" t="s"/>
    <k n="UniqueName" t="s"/>
    <k n="Volume"/>
    <k n="Volume moyen"/>
  </s>
  <s t="_linkedentitycore">
    <k n="%EntityCulture" t="s"/>
    <k n="%EntityId" t="s"/>
    <k n="%EntityServiceId"/>
    <k n="%IsRefreshable" t="b"/>
    <k n="%ProviderInfo" t="s"/>
    <k n="_CanonicalPropertyNames" t="spb"/>
    <k n="_Display" t="spb"/>
    <k n="_DisplayString" t="s"/>
    <k n="_Flags" t="spb"/>
    <k n="_Format" t="spb"/>
    <k n="_Icon" t="s"/>
    <k n="_SubLabel" t="spb"/>
    <k n="Abréviation de change" t="s"/>
    <k n="Actions en circulation"/>
    <k n="Année de constitution"/>
    <k n="Bas"/>
    <k n="Bas depuis 52 semaines"/>
    <k n="Bêta"/>
    <k n="Capitalisation boursière"/>
    <k n="Change" t="s"/>
    <k n="Clôture précédente"/>
    <k n="Code mnémonique" t="s"/>
    <k n="Dernière heure d'échange"/>
    <k n="Description" t="s"/>
    <k n="Devise" t="s"/>
    <k n="Employés"/>
    <k n="ExchangeID" t="s"/>
    <k n="Haut"/>
    <k n="Haut depuis 52 semaines"/>
    <k n="Industrie" t="s"/>
    <k n="LearnMoreOnLink" t="r"/>
    <k n="Modification (%)"/>
    <k n="Modifier"/>
    <k n="Nom" t="s"/>
    <k n="Nom officiel" t="s"/>
    <k n="Ouvrir"/>
    <k n="Prix"/>
    <k n="Sièges sociaux" t="s"/>
    <k n="Type d'instrument" t="s"/>
    <k n="UniqueName" t="s"/>
    <k n="Volume"/>
    <k n="Volume moyen"/>
  </s>
</rvStructures>
</file>

<file path=xl/richData/rdsupportingpropertybag.xml><?xml version="1.0" encoding="utf-8"?>
<supportingPropertyBags xmlns="http://schemas.microsoft.com/office/spreadsheetml/2017/richdata2">
  <spbArrays count="3">
    <a count="43">
      <v t="s">%EntityServiceId</v>
      <v t="s">_Format</v>
      <v t="s">%IsRefreshable</v>
      <v t="s">_CanonicalPropertyNames</v>
      <v t="s">%EntityCulture</v>
      <v t="s">%EntityId</v>
      <v t="s">_Icon</v>
      <v t="s">_Display</v>
      <v t="s">Nom</v>
      <v t="s">_SubLabel</v>
      <v t="s">Prix</v>
      <v t="s">Change</v>
      <v t="s">Nom officiel</v>
      <v t="s">Dernière heure d'échange</v>
      <v t="s">Code mnémonique</v>
      <v t="s">Abréviation de change</v>
      <v t="s">Modifier</v>
      <v t="s">Modification (%)</v>
      <v t="s">Devise</v>
      <v t="s">Clôture précédente</v>
      <v t="s">Ouvrir</v>
      <v t="s">Haut</v>
      <v t="s">Bas</v>
      <v t="s">Haut depuis 52 semaines</v>
      <v t="s">Bas depuis 52 semaines</v>
      <v t="s">Volume</v>
      <v t="s">Volume moyen</v>
      <v t="s">Capitalisation boursière</v>
      <v t="s">Bêta</v>
      <v t="s">P/E</v>
      <v t="s">Actions en circulation</v>
      <v t="s">Description</v>
      <v t="s">Employés</v>
      <v t="s">Sièges sociaux</v>
      <v t="s">Industrie</v>
      <v t="s">Type d'instrument</v>
      <v t="s">Année de constitution</v>
      <v t="s">_Flags</v>
      <v t="s">UniqueName</v>
      <v t="s">_DisplayString</v>
      <v t="s">LearnMoreOnLink</v>
      <v t="s">ExchangeID</v>
      <v t="s">%ProviderInfo</v>
    </a>
    <a count="42">
      <v t="s">%EntityServiceId</v>
      <v t="s">_Format</v>
      <v t="s">%IsRefreshable</v>
      <v t="s">_CanonicalPropertyNames</v>
      <v t="s">%EntityCulture</v>
      <v t="s">%EntityId</v>
      <v t="s">_Icon</v>
      <v t="s">_Display</v>
      <v t="s">Nom</v>
      <v t="s">_SubLabel</v>
      <v t="s">Prix</v>
      <v t="s">Change</v>
      <v t="s">Nom officiel</v>
      <v t="s">Dernière heure d'échange</v>
      <v t="s">Code mnémonique</v>
      <v t="s">Abréviation de change</v>
      <v t="s">Modifier</v>
      <v t="s">Modification (%)</v>
      <v t="s">Devise</v>
      <v t="s">Clôture précédente</v>
      <v t="s">Ouvrir</v>
      <v t="s">Haut</v>
      <v t="s">Bas</v>
      <v t="s">Haut depuis 52 semaines</v>
      <v t="s">Bas depuis 52 semaines</v>
      <v t="s">Volume</v>
      <v t="s">Volume moyen</v>
      <v t="s">Capitalisation boursière</v>
      <v t="s">Bêta</v>
      <v t="s">P/E</v>
      <v t="s">Actions en circulation</v>
      <v t="s">Description</v>
      <v t="s">Employés</v>
      <v t="s">Sièges sociaux</v>
      <v t="s">Industrie</v>
      <v t="s">Type d'instrument</v>
      <v t="s">_Flags</v>
      <v t="s">UniqueName</v>
      <v t="s">_DisplayString</v>
      <v t="s">LearnMoreOnLink</v>
      <v t="s">ExchangeID</v>
      <v t="s">%ProviderInfo</v>
    </a>
    <a count="42">
      <v t="s">%EntityServiceId</v>
      <v t="s">_Format</v>
      <v t="s">%IsRefreshable</v>
      <v t="s">_CanonicalPropertyNames</v>
      <v t="s">%EntityCulture</v>
      <v t="s">%EntityId</v>
      <v t="s">_Icon</v>
      <v t="s">_Display</v>
      <v t="s">Nom</v>
      <v t="s">_SubLabel</v>
      <v t="s">Prix</v>
      <v t="s">Change</v>
      <v t="s">Nom officiel</v>
      <v t="s">Dernière heure d'échange</v>
      <v t="s">Code mnémonique</v>
      <v t="s">Abréviation de change</v>
      <v t="s">Modifier</v>
      <v t="s">Modification (%)</v>
      <v t="s">Devise</v>
      <v t="s">Clôture précédente</v>
      <v t="s">Ouvrir</v>
      <v t="s">Haut</v>
      <v t="s">Bas</v>
      <v t="s">Haut depuis 52 semaines</v>
      <v t="s">Bas depuis 52 semaines</v>
      <v t="s">Volume</v>
      <v t="s">Volume moyen</v>
      <v t="s">Capitalisation boursière</v>
      <v t="s">Bêta</v>
      <v t="s">Actions en circulation</v>
      <v t="s">Description</v>
      <v t="s">Employés</v>
      <v t="s">Sièges sociaux</v>
      <v t="s">Industrie</v>
      <v t="s">Type d'instrument</v>
      <v t="s">Année de constitution</v>
      <v t="s">_Flags</v>
      <v t="s">UniqueName</v>
      <v t="s">_DisplayString</v>
      <v t="s">LearnMoreOnLink</v>
      <v t="s">ExchangeID</v>
      <v t="s">%ProviderInfo</v>
    </a>
  </spbArrays>
  <spbData count="12">
    <spb s="0">
      <v>Low</v>
      <v>Name</v>
      <v>P/E</v>
      <v>Beta</v>
      <v>High</v>
      <v>Price</v>
      <v>Exchange</v>
      <v>Currency</v>
      <v>Open</v>
      <v>Volume</v>
      <v>Employees</v>
      <v>Change</v>
      <v>Industry</v>
      <v>ExchangeID</v>
      <v>UniqueName</v>
      <v>Description</v>
      <v>Official name</v>
      <v>Volume average</v>
      <v>%ProviderInfo</v>
      <v>Headquarters</v>
      <v>Ticker symbol</v>
      <v>LearnMoreOnLink</v>
      <v>Change (%)</v>
      <v>Instrument type</v>
      <v>Previous close</v>
      <v>Exchange abbreviation</v>
      <v>Year incorporated</v>
      <v>Shares outstanding</v>
      <v>52 week low</v>
      <v>52 week high</v>
      <v>Market cap</v>
      <v>Last trade time</v>
    </spb>
    <spb s="1">
      <v>0</v>
      <v>Name</v>
      <v>LearnMoreOnLink</v>
    </spb>
    <spb s="2">
      <v>0</v>
      <v>0</v>
      <v>0</v>
    </spb>
    <spb s="3">
      <v>2</v>
      <v>2</v>
      <v>2</v>
      <v>2</v>
    </spb>
    <spb s="4">
      <v>1</v>
      <v>2</v>
      <v>3</v>
      <v>3</v>
      <v>1</v>
      <v>1</v>
      <v>1</v>
      <v>4</v>
      <v>4</v>
      <v>1</v>
      <v>4</v>
      <v>5</v>
      <v>6</v>
      <v>1</v>
      <v>7</v>
      <v>4</v>
      <v>1</v>
      <v>1</v>
      <v>8</v>
      <v>9</v>
    </spb>
    <spb s="5">
      <v>Différé de 15 minutes</v>
      <v xml:space="preserve">depuis la clôture précédente </v>
      <v xml:space="preserve">depuis la clôture précédente </v>
      <v>GMT</v>
    </spb>
    <spb s="6">
      <v>Low</v>
      <v>Name</v>
      <v>P/E</v>
      <v>Beta</v>
      <v>High</v>
      <v>Price</v>
      <v>Exchange</v>
      <v>Currency</v>
      <v>Open</v>
      <v>Volume</v>
      <v>Employees</v>
      <v>Change</v>
      <v>Industry</v>
      <v>ExchangeID</v>
      <v>UniqueName</v>
      <v>Description</v>
      <v>Official name</v>
      <v>Volume average</v>
      <v>%ProviderInfo</v>
      <v>Headquarters</v>
      <v>Ticker symbol</v>
      <v>LearnMoreOnLink</v>
      <v>Change (%)</v>
      <v>Instrument type</v>
      <v>Previous close</v>
      <v>Exchange abbreviation</v>
      <v>Shares outstanding</v>
      <v>52 week low</v>
      <v>52 week high</v>
      <v>Market cap</v>
      <v>Last trade time</v>
    </spb>
    <spb s="1">
      <v>1</v>
      <v>Name</v>
      <v>LearnMoreOnLink</v>
    </spb>
    <spb s="7">
      <v>1</v>
      <v>2</v>
      <v>3</v>
      <v>3</v>
      <v>1</v>
      <v>1</v>
      <v>1</v>
      <v>4</v>
      <v>4</v>
      <v>1</v>
      <v>4</v>
      <v>5</v>
      <v>6</v>
      <v>1</v>
      <v>4</v>
      <v>1</v>
      <v>1</v>
      <v>8</v>
      <v>9</v>
    </spb>
    <spb s="8">
      <v>Low</v>
      <v>Name</v>
      <v>Beta</v>
      <v>High</v>
      <v>Price</v>
      <v>Exchange</v>
      <v>Currency</v>
      <v>Open</v>
      <v>Volume</v>
      <v>Employees</v>
      <v>Change</v>
      <v>Industry</v>
      <v>ExchangeID</v>
      <v>UniqueName</v>
      <v>Description</v>
      <v>Official name</v>
      <v>Volume average</v>
      <v>%ProviderInfo</v>
      <v>Headquarters</v>
      <v>Ticker symbol</v>
      <v>LearnMoreOnLink</v>
      <v>Change (%)</v>
      <v>Instrument type</v>
      <v>Previous close</v>
      <v>Exchange abbreviation</v>
      <v>Year incorporated</v>
      <v>Shares outstanding</v>
      <v>52 week low</v>
      <v>52 week high</v>
      <v>Market cap</v>
      <v>Last trade time</v>
    </spb>
    <spb s="1">
      <v>2</v>
      <v>Name</v>
      <v>LearnMoreOnLink</v>
    </spb>
    <spb s="9">
      <v>1</v>
      <v>2</v>
      <v>3</v>
      <v>1</v>
      <v>1</v>
      <v>1</v>
      <v>4</v>
      <v>4</v>
      <v>1</v>
      <v>4</v>
      <v>5</v>
      <v>6</v>
      <v>1</v>
      <v>7</v>
      <v>4</v>
      <v>1</v>
      <v>1</v>
      <v>8</v>
      <v>9</v>
    </spb>
  </spbData>
</supportingPropertyBags>
</file>

<file path=xl/richData/rdsupportingpropertybagstructure.xml><?xml version="1.0" encoding="utf-8"?>
<spbStructures xmlns="http://schemas.microsoft.com/office/spreadsheetml/2017/richdata2" count="10">
  <s>
    <k n="Bas" t="s"/>
    <k n="Nom" t="s"/>
    <k n="P/E" t="s"/>
    <k n="Bêta" t="s"/>
    <k n="Haut" t="s"/>
    <k n="Prix" t="s"/>
    <k n="Change" t="s"/>
    <k n="Devise" t="s"/>
    <k n="Ouvrir" t="s"/>
    <k n="Volume" t="s"/>
    <k n="Employés" t="s"/>
    <k n="Modifier" t="s"/>
    <k n="Industrie" t="s"/>
    <k n="ExchangeID" t="s"/>
    <k n="UniqueName" t="s"/>
    <k n="Description" t="s"/>
    <k n="Nom officiel" t="s"/>
    <k n="Volume moyen" t="s"/>
    <k n="%ProviderInfo" t="s"/>
    <k n="Sièges sociaux" t="s"/>
    <k n="Code mnémonique" t="s"/>
    <k n="LearnMoreOnLink" t="s"/>
    <k n="Modification (%)" t="s"/>
    <k n="Type d'instrument" t="s"/>
    <k n="Clôture précédente" t="s"/>
    <k n="Abréviation de change" t="s"/>
    <k n="Année de constitution" t="s"/>
    <k n="Actions en circulation" t="s"/>
    <k n="Bas depuis 52 semaines" t="s"/>
    <k n="Haut depuis 52 semaines" t="s"/>
    <k n="Capitalisation boursière" t="s"/>
    <k n="Dernière heure d'échange" t="s"/>
  </s>
  <s>
    <k n="^Order" t="spba"/>
    <k n="TitleProperty" t="s"/>
    <k n="SubTitleProperty" t="s"/>
  </s>
  <s>
    <k n="ShowInCardView" t="b"/>
    <k n="ShowInDotNotation" t="b"/>
    <k n="ShowInAutoComplete" t="b"/>
  </s>
  <s>
    <k n="ExchangeID" t="spb"/>
    <k n="UniqueName" t="spb"/>
    <k n="`%ProviderInfo" t="spb"/>
    <k n="LearnMoreOnLink" t="spb"/>
  </s>
  <s>
    <k n="Bas" t="i"/>
    <k n="Nom" t="i"/>
    <k n="P/E" t="i"/>
    <k n="Bêta" t="i"/>
    <k n="Haut" t="i"/>
    <k n="Prix" t="i"/>
    <k n="Ouvrir" t="i"/>
    <k n="Volume" t="i"/>
    <k n="Employés" t="i"/>
    <k n="Modifier" t="i"/>
    <k n="Volume moyen" t="i"/>
    <k n="Modification (%)" t="i"/>
    <k n="`%EntityServiceId" t="i"/>
    <k n="Clôture précédente" t="i"/>
    <k n="Année de constitution" t="i"/>
    <k n="Actions en circulation" t="i"/>
    <k n="Bas depuis 52 semaines" t="i"/>
    <k n="Haut depuis 52 semaines" t="i"/>
    <k n="Capitalisation boursière" t="i"/>
    <k n="Dernière heure d'échange" t="i"/>
  </s>
  <s>
    <k n="Prix" t="s"/>
    <k n="Modifier" t="s"/>
    <k n="Modification (%)" t="s"/>
    <k n="Dernière heure d'échange" t="s"/>
  </s>
  <s>
    <k n="Bas" t="s"/>
    <k n="Nom" t="s"/>
    <k n="P/E" t="s"/>
    <k n="Bêta" t="s"/>
    <k n="Haut" t="s"/>
    <k n="Prix" t="s"/>
    <k n="Change" t="s"/>
    <k n="Devise" t="s"/>
    <k n="Ouvrir" t="s"/>
    <k n="Volume" t="s"/>
    <k n="Employés" t="s"/>
    <k n="Modifier" t="s"/>
    <k n="Industrie" t="s"/>
    <k n="ExchangeID" t="s"/>
    <k n="UniqueName" t="s"/>
    <k n="Description" t="s"/>
    <k n="Nom officiel" t="s"/>
    <k n="Volume moyen" t="s"/>
    <k n="%ProviderInfo" t="s"/>
    <k n="Sièges sociaux" t="s"/>
    <k n="Code mnémonique" t="s"/>
    <k n="LearnMoreOnLink" t="s"/>
    <k n="Modification (%)" t="s"/>
    <k n="Type d'instrument" t="s"/>
    <k n="Clôture précédente" t="s"/>
    <k n="Abréviation de change" t="s"/>
    <k n="Actions en circulation" t="s"/>
    <k n="Bas depuis 52 semaines" t="s"/>
    <k n="Haut depuis 52 semaines" t="s"/>
    <k n="Capitalisation boursière" t="s"/>
    <k n="Dernière heure d'échange" t="s"/>
  </s>
  <s>
    <k n="Bas" t="i"/>
    <k n="Nom" t="i"/>
    <k n="P/E" t="i"/>
    <k n="Bêta" t="i"/>
    <k n="Haut" t="i"/>
    <k n="Prix" t="i"/>
    <k n="Ouvrir" t="i"/>
    <k n="Volume" t="i"/>
    <k n="Employés" t="i"/>
    <k n="Modifier" t="i"/>
    <k n="Volume moyen" t="i"/>
    <k n="Modification (%)" t="i"/>
    <k n="`%EntityServiceId" t="i"/>
    <k n="Clôture précédente" t="i"/>
    <k n="Actions en circulation" t="i"/>
    <k n="Bas depuis 52 semaines" t="i"/>
    <k n="Haut depuis 52 semaines" t="i"/>
    <k n="Capitalisation boursière" t="i"/>
    <k n="Dernière heure d'échange" t="i"/>
  </s>
  <s>
    <k n="Bas" t="s"/>
    <k n="Nom" t="s"/>
    <k n="Bêta" t="s"/>
    <k n="Haut" t="s"/>
    <k n="Prix" t="s"/>
    <k n="Change" t="s"/>
    <k n="Devise" t="s"/>
    <k n="Ouvrir" t="s"/>
    <k n="Volume" t="s"/>
    <k n="Employés" t="s"/>
    <k n="Modifier" t="s"/>
    <k n="Industrie" t="s"/>
    <k n="ExchangeID" t="s"/>
    <k n="UniqueName" t="s"/>
    <k n="Description" t="s"/>
    <k n="Nom officiel" t="s"/>
    <k n="Volume moyen" t="s"/>
    <k n="%ProviderInfo" t="s"/>
    <k n="Sièges sociaux" t="s"/>
    <k n="Code mnémonique" t="s"/>
    <k n="LearnMoreOnLink" t="s"/>
    <k n="Modification (%)" t="s"/>
    <k n="Type d'instrument" t="s"/>
    <k n="Clôture précédente" t="s"/>
    <k n="Abréviation de change" t="s"/>
    <k n="Année de constitution" t="s"/>
    <k n="Actions en circulation" t="s"/>
    <k n="Bas depuis 52 semaines" t="s"/>
    <k n="Haut depuis 52 semaines" t="s"/>
    <k n="Capitalisation boursière" t="s"/>
    <k n="Dernière heure d'échange" t="s"/>
  </s>
  <s>
    <k n="Bas" t="i"/>
    <k n="Nom" t="i"/>
    <k n="Bêta" t="i"/>
    <k n="Haut" t="i"/>
    <k n="Prix" t="i"/>
    <k n="Ouvrir" t="i"/>
    <k n="Volume" t="i"/>
    <k n="Employés" t="i"/>
    <k n="Modifier" t="i"/>
    <k n="Volume moyen" t="i"/>
    <k n="Modification (%)" t="i"/>
    <k n="`%EntityServiceId" t="i"/>
    <k n="Clôture précédente" t="i"/>
    <k n="Année de constitution" t="i"/>
    <k n="Actions en circulation" t="i"/>
    <k n="Bas depuis 52 semaines" t="i"/>
    <k n="Haut depuis 52 semaines" t="i"/>
    <k n="Capitalisation boursière" t="i"/>
    <k n="Dernière heure d'échang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2" formatCode="0.00"/>
    </x:dxf>
    <x:dxf>
      <x:numFmt numFmtId="0" formatCode="General"/>
    </x:dxf>
    <x:dxf>
      <x:numFmt numFmtId="27" formatCode="dd/mm/yyyy\ hh:mm"/>
    </x:dxf>
    <x:dxf>
      <x:numFmt numFmtId="14" formatCode="0.00%"/>
    </x:dxf>
    <x:dxf>
      <x:numFmt numFmtId="3" formatCode="#,##0"/>
    </x:dxf>
    <x:dxf>
      <x:numFmt numFmtId="4" formatCode="#,##0.00"/>
    </x:dxf>
    <x:dxf>
      <x:numFmt numFmtId="1" formatCode="0"/>
    </x:dxf>
  </dxfs>
  <richProperties>
    <rPr n="NumberFormat" t="s"/>
    <rPr n="IsTitleField" t="b"/>
  </richProperties>
  <richStyles>
    <rSty dxfid="1">
      <rpv i="0">_([$€-x-euro2] * #,##0.00_);_([$€-x-euro2] * (#,##0.00);_([$€-x-euro2] * "-"??_);_(@_)</rpv>
    </rSty>
    <rSty>
      <rpv i="1">1</rpv>
    </rSty>
    <rSty dxfid="5">
      <rpv i="0">#,##0.00</rpv>
    </rSty>
    <rSty dxfid="4">
      <rpv i="0">#,##0</rpv>
    </rSty>
    <rSty dxfid="3"/>
    <rSty dxfid="0">
      <rpv i="0">0.00</rpv>
    </rSty>
    <rSty dxfid="6">
      <rpv i="0">0</rpv>
    </rSty>
    <rSty dxfid="1">
      <rpv i="0">_([$€-x-euro2] * #,##0_);_([$€-x-euro2] * (#,##0);_([$€-x-euro2] * "-"_);_(@_)</rpv>
    </rSty>
    <rSty dxfid="2"/>
  </richStyles>
</richStyleSheet>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694CA-24D6-4B39-8492-0FD468E8F136}">
  <dimension ref="B1:P33"/>
  <sheetViews>
    <sheetView tabSelected="1" workbookViewId="0">
      <selection activeCell="E28" sqref="E28"/>
    </sheetView>
  </sheetViews>
  <sheetFormatPr baseColWidth="10" defaultRowHeight="14.4" x14ac:dyDescent="0.3"/>
  <cols>
    <col min="1" max="1" width="5.77734375" customWidth="1"/>
    <col min="2" max="2" width="53.77734375" customWidth="1"/>
    <col min="3" max="3" width="10.33203125" customWidth="1"/>
    <col min="7" max="7" width="12.21875" customWidth="1"/>
    <col min="8" max="8" width="10.77734375" customWidth="1"/>
    <col min="9" max="9" width="9.33203125" customWidth="1"/>
    <col min="11" max="11" width="10.21875" customWidth="1"/>
    <col min="14" max="14" width="7.33203125" customWidth="1"/>
    <col min="15" max="15" width="16.6640625" customWidth="1"/>
    <col min="16" max="16" width="11.88671875" customWidth="1"/>
  </cols>
  <sheetData>
    <row r="1" spans="2:16" s="6" customFormat="1" ht="29.4" customHeight="1" x14ac:dyDescent="0.3">
      <c r="B1" s="18" t="s">
        <v>20</v>
      </c>
      <c r="C1" s="15" t="s">
        <v>16</v>
      </c>
      <c r="D1" s="25">
        <v>446</v>
      </c>
      <c r="F1" s="15" t="s">
        <v>12</v>
      </c>
      <c r="G1" s="7">
        <f ca="1">D1+SUM(H4:H15)</f>
        <v>9206.7999999999993</v>
      </c>
      <c r="M1" s="17" t="s">
        <v>13</v>
      </c>
      <c r="N1" s="11">
        <v>0.09</v>
      </c>
      <c r="O1" s="15" t="s">
        <v>17</v>
      </c>
      <c r="P1" s="7">
        <f>D1-SUM(P4:P15)</f>
        <v>446</v>
      </c>
    </row>
    <row r="3" spans="2:16" ht="43.2" x14ac:dyDescent="0.3">
      <c r="B3" s="14" t="s">
        <v>4</v>
      </c>
      <c r="C3" s="15" t="s">
        <v>54</v>
      </c>
      <c r="D3" s="15" t="s">
        <v>1</v>
      </c>
      <c r="E3" s="15" t="s">
        <v>52</v>
      </c>
      <c r="F3" s="15" t="s">
        <v>0</v>
      </c>
      <c r="G3" s="15" t="s">
        <v>2</v>
      </c>
      <c r="H3" s="15" t="s">
        <v>3</v>
      </c>
      <c r="I3" s="15" t="s">
        <v>5</v>
      </c>
      <c r="J3" s="15" t="s">
        <v>6</v>
      </c>
      <c r="K3" s="15" t="s">
        <v>21</v>
      </c>
      <c r="L3" s="15" t="s">
        <v>22</v>
      </c>
      <c r="M3" s="15" t="s">
        <v>53</v>
      </c>
      <c r="N3" s="16"/>
      <c r="O3" s="15" t="s">
        <v>9</v>
      </c>
      <c r="P3" s="15" t="s">
        <v>10</v>
      </c>
    </row>
    <row r="4" spans="2:16" ht="8.4" customHeight="1" x14ac:dyDescent="0.3">
      <c r="B4" s="1"/>
      <c r="C4" s="1"/>
      <c r="D4" s="1"/>
      <c r="E4" s="1"/>
      <c r="F4" s="1"/>
      <c r="G4" s="1"/>
      <c r="H4" s="1"/>
      <c r="I4" s="1"/>
      <c r="J4" s="1"/>
      <c r="K4" s="1"/>
      <c r="L4" s="1"/>
      <c r="M4" s="1"/>
      <c r="N4" s="1"/>
      <c r="O4" s="1"/>
      <c r="P4" s="1"/>
    </row>
    <row r="5" spans="2:16" x14ac:dyDescent="0.3">
      <c r="B5" s="8" t="e" vm="1">
        <v>#VALUE!</v>
      </c>
      <c r="C5" s="2" cm="1">
        <f t="array" aca="1" ref="C5" ca="1">IF(ISBLANK(B5), ,_FV(B5,"Prix"))</f>
        <v>1527.6</v>
      </c>
      <c r="D5" s="9">
        <v>1804</v>
      </c>
      <c r="E5" s="24">
        <v>45658</v>
      </c>
      <c r="F5" s="10">
        <v>1</v>
      </c>
      <c r="G5" s="4">
        <f>D5*F5</f>
        <v>1804</v>
      </c>
      <c r="H5" s="4">
        <f t="shared" ref="H5:H14" ca="1" si="0">IF(AND(L5&gt;0,D5&gt;0,F5&gt;0), F5*L5, IF(AND(D5&gt;0, F5&gt;0), F5*C5, 0))</f>
        <v>1527.6</v>
      </c>
      <c r="I5" s="3">
        <f t="shared" ref="I5:I14" ca="1" si="1">H5/$G$1</f>
        <v>0.16592084111743494</v>
      </c>
      <c r="J5" s="4">
        <f t="shared" ref="J5:J14" ca="1" si="2">H5-G5</f>
        <v>-276.40000000000009</v>
      </c>
      <c r="K5" s="3">
        <f ca="1">IF(G5 &gt; 0, J5/G5, "")</f>
        <v>-0.15321507760532155</v>
      </c>
      <c r="L5" s="9"/>
      <c r="M5" s="24"/>
      <c r="O5" s="5">
        <f t="shared" ref="O5:O14" si="3">IF(ISBLANK(B5), ,IF(D5&gt;0, 0,$G$1*$N$1/C5))</f>
        <v>0</v>
      </c>
      <c r="P5" s="4">
        <f t="shared" ref="P5:P14" si="4">IF(ISBLANK(B5),,IF(D5&gt;0, 0, F5*C5))</f>
        <v>0</v>
      </c>
    </row>
    <row r="6" spans="2:16" x14ac:dyDescent="0.3">
      <c r="B6" s="8" t="e" vm="2">
        <v>#VALUE!</v>
      </c>
      <c r="C6" s="2" cm="1">
        <f t="array" aca="1" ref="C6" ca="1">IF(ISBLANK(B6), ,_FV(B6,"Prix"))</f>
        <v>432.1</v>
      </c>
      <c r="D6" s="9">
        <v>580</v>
      </c>
      <c r="E6" s="24">
        <v>45658</v>
      </c>
      <c r="F6" s="10">
        <v>2</v>
      </c>
      <c r="G6" s="4">
        <f t="shared" ref="G6:G14" si="5">D6*F6</f>
        <v>1160</v>
      </c>
      <c r="H6" s="4">
        <f t="shared" ca="1" si="0"/>
        <v>864.2</v>
      </c>
      <c r="I6" s="3">
        <f t="shared" ca="1" si="1"/>
        <v>9.3865403831950314E-2</v>
      </c>
      <c r="J6" s="4">
        <f t="shared" ca="1" si="2"/>
        <v>-295.79999999999995</v>
      </c>
      <c r="K6" s="3">
        <f t="shared" ref="K6:K14" ca="1" si="6">IF(G6 &gt; 0, J6/G6, "")</f>
        <v>-0.25499999999999995</v>
      </c>
      <c r="L6" s="9"/>
      <c r="M6" s="24"/>
      <c r="O6" s="5">
        <f t="shared" si="3"/>
        <v>0</v>
      </c>
      <c r="P6" s="4">
        <f t="shared" si="4"/>
        <v>0</v>
      </c>
    </row>
    <row r="7" spans="2:16" x14ac:dyDescent="0.3">
      <c r="B7" s="8" t="e" vm="3">
        <v>#VALUE!</v>
      </c>
      <c r="C7" s="2" cm="1">
        <f t="array" aca="1" ref="C7" ca="1">IF(ISBLANK(B7), ,_FV(B7,"Prix"))</f>
        <v>102.55</v>
      </c>
      <c r="D7" s="9">
        <v>100</v>
      </c>
      <c r="E7" s="24">
        <v>45658</v>
      </c>
      <c r="F7" s="10">
        <v>10</v>
      </c>
      <c r="G7" s="4">
        <f t="shared" si="5"/>
        <v>1000</v>
      </c>
      <c r="H7" s="4">
        <f t="shared" ca="1" si="0"/>
        <v>1025.5</v>
      </c>
      <c r="I7" s="3">
        <f t="shared" ca="1" si="1"/>
        <v>0.11138506321414607</v>
      </c>
      <c r="J7" s="4">
        <f t="shared" ca="1" si="2"/>
        <v>25.5</v>
      </c>
      <c r="K7" s="3">
        <f t="shared" ca="1" si="6"/>
        <v>2.5499999999999998E-2</v>
      </c>
      <c r="L7" s="9"/>
      <c r="M7" s="24"/>
      <c r="O7" s="5">
        <f t="shared" si="3"/>
        <v>0</v>
      </c>
      <c r="P7" s="4">
        <f t="shared" si="4"/>
        <v>0</v>
      </c>
    </row>
    <row r="8" spans="2:16" x14ac:dyDescent="0.3">
      <c r="B8" s="8" t="e" vm="4">
        <v>#VALUE!</v>
      </c>
      <c r="C8" s="2" cm="1">
        <f t="array" aca="1" ref="C8" ca="1">IF(ISBLANK(B8), ,_FV(B8,"Prix"))</f>
        <v>182.5</v>
      </c>
      <c r="D8" s="9">
        <v>204</v>
      </c>
      <c r="E8" s="24">
        <v>45658</v>
      </c>
      <c r="F8" s="10">
        <v>6</v>
      </c>
      <c r="G8" s="4">
        <f t="shared" si="5"/>
        <v>1224</v>
      </c>
      <c r="H8" s="4">
        <f t="shared" ca="1" si="0"/>
        <v>1095</v>
      </c>
      <c r="I8" s="3">
        <f t="shared" ca="1" si="1"/>
        <v>0.11893383151583613</v>
      </c>
      <c r="J8" s="4">
        <f t="shared" ca="1" si="2"/>
        <v>-129</v>
      </c>
      <c r="K8" s="3">
        <f t="shared" ca="1" si="6"/>
        <v>-0.1053921568627451</v>
      </c>
      <c r="L8" s="9"/>
      <c r="M8" s="24"/>
      <c r="O8" s="5">
        <f t="shared" si="3"/>
        <v>0</v>
      </c>
      <c r="P8" s="4">
        <f t="shared" si="4"/>
        <v>0</v>
      </c>
    </row>
    <row r="9" spans="2:16" x14ac:dyDescent="0.3">
      <c r="B9" s="8" t="e" vm="5">
        <v>#VALUE!</v>
      </c>
      <c r="C9" s="2" cm="1">
        <f t="array" aca="1" ref="C9" ca="1">IF(ISBLANK(B9), ,_FV(B9,"Prix"))</f>
        <v>72.5</v>
      </c>
      <c r="D9" s="9">
        <v>78</v>
      </c>
      <c r="E9" s="24">
        <v>45658</v>
      </c>
      <c r="F9" s="10">
        <v>15</v>
      </c>
      <c r="G9" s="4">
        <f t="shared" si="5"/>
        <v>1170</v>
      </c>
      <c r="H9" s="4">
        <f t="shared" ca="1" si="0"/>
        <v>1087.5</v>
      </c>
      <c r="I9" s="3">
        <f t="shared" ca="1" si="1"/>
        <v>0.11811921623148108</v>
      </c>
      <c r="J9" s="4">
        <f t="shared" ca="1" si="2"/>
        <v>-82.5</v>
      </c>
      <c r="K9" s="3">
        <f t="shared" ca="1" si="6"/>
        <v>-7.0512820512820512E-2</v>
      </c>
      <c r="L9" s="9"/>
      <c r="M9" s="24"/>
      <c r="O9" s="5">
        <f t="shared" si="3"/>
        <v>0</v>
      </c>
      <c r="P9" s="4">
        <f t="shared" si="4"/>
        <v>0</v>
      </c>
    </row>
    <row r="10" spans="2:16" x14ac:dyDescent="0.3">
      <c r="B10" s="8" t="e" vm="6">
        <v>#VALUE!</v>
      </c>
      <c r="C10" s="2" cm="1">
        <f t="array" aca="1" ref="C10" ca="1">IF(ISBLANK(B10), ,_FV(B10,"Prix"))</f>
        <v>134.6</v>
      </c>
      <c r="D10" s="9">
        <v>120</v>
      </c>
      <c r="E10" s="24">
        <v>45658</v>
      </c>
      <c r="F10" s="10">
        <v>8</v>
      </c>
      <c r="G10" s="4">
        <f>D10*F10</f>
        <v>960</v>
      </c>
      <c r="H10" s="4">
        <f t="shared" ca="1" si="0"/>
        <v>1076.8</v>
      </c>
      <c r="I10" s="3">
        <f ca="1">H10/$G$1</f>
        <v>0.11695703175913456</v>
      </c>
      <c r="J10" s="4">
        <f t="shared" ca="1" si="2"/>
        <v>116.79999999999995</v>
      </c>
      <c r="K10" s="3">
        <f t="shared" ca="1" si="6"/>
        <v>0.12166666666666662</v>
      </c>
      <c r="L10" s="9"/>
      <c r="M10" s="24"/>
      <c r="O10" s="5">
        <f t="shared" si="3"/>
        <v>0</v>
      </c>
      <c r="P10" s="4">
        <f>IF(ISBLANK(B10),,IF(D10&gt;0, 0, F10*C10))</f>
        <v>0</v>
      </c>
    </row>
    <row r="11" spans="2:16" x14ac:dyDescent="0.3">
      <c r="B11" s="8" t="e" vm="7">
        <v>#VALUE!</v>
      </c>
      <c r="C11" s="2" cm="1">
        <f t="array" aca="1" ref="C11" ca="1">IF(ISBLANK(B11), ,_FV(B11,"Prix"))</f>
        <v>52.55</v>
      </c>
      <c r="D11" s="9">
        <v>50</v>
      </c>
      <c r="E11" s="24">
        <v>45658</v>
      </c>
      <c r="F11" s="10">
        <v>20</v>
      </c>
      <c r="G11" s="4">
        <f t="shared" si="5"/>
        <v>1000</v>
      </c>
      <c r="H11" s="4">
        <f t="shared" ca="1" si="0"/>
        <v>1051</v>
      </c>
      <c r="I11" s="3">
        <f t="shared" ca="1" si="1"/>
        <v>0.11415475518095322</v>
      </c>
      <c r="J11" s="4">
        <f t="shared" ca="1" si="2"/>
        <v>51</v>
      </c>
      <c r="K11" s="3">
        <f t="shared" ca="1" si="6"/>
        <v>5.0999999999999997E-2</v>
      </c>
      <c r="L11" s="9"/>
      <c r="M11" s="24"/>
      <c r="O11" s="5">
        <f t="shared" si="3"/>
        <v>0</v>
      </c>
      <c r="P11" s="4">
        <f t="shared" si="4"/>
        <v>0</v>
      </c>
    </row>
    <row r="12" spans="2:16" x14ac:dyDescent="0.3">
      <c r="B12" s="8" t="e" vm="8">
        <v>#VALUE!</v>
      </c>
      <c r="C12" s="2" cm="1">
        <f t="array" aca="1" ref="C12" ca="1">IF(ISBLANK(B12), ,_FV(B12,"Prix"))</f>
        <v>34.44</v>
      </c>
      <c r="D12" s="9">
        <v>35</v>
      </c>
      <c r="E12" s="24">
        <v>45658</v>
      </c>
      <c r="F12" s="10">
        <v>30</v>
      </c>
      <c r="G12" s="4">
        <f t="shared" si="5"/>
        <v>1050</v>
      </c>
      <c r="H12" s="4">
        <f t="shared" ca="1" si="0"/>
        <v>1033.1999999999998</v>
      </c>
      <c r="I12" s="3">
        <f t="shared" ca="1" si="1"/>
        <v>0.11222140157275057</v>
      </c>
      <c r="J12" s="4">
        <f t="shared" ca="1" si="2"/>
        <v>-16.800000000000182</v>
      </c>
      <c r="K12" s="3">
        <f t="shared" ca="1" si="6"/>
        <v>-1.6000000000000174E-2</v>
      </c>
      <c r="L12" s="9"/>
      <c r="M12" s="24"/>
      <c r="O12" s="5">
        <f t="shared" si="3"/>
        <v>0</v>
      </c>
      <c r="P12" s="4">
        <f t="shared" si="4"/>
        <v>0</v>
      </c>
    </row>
    <row r="13" spans="2:16" x14ac:dyDescent="0.3">
      <c r="B13" s="8"/>
      <c r="C13" s="2" cm="1">
        <f t="array" ref="C13">IF(ISBLANK(B13), ,_FV(B13,"Prix"))</f>
        <v>0</v>
      </c>
      <c r="D13" s="9"/>
      <c r="E13" s="24"/>
      <c r="F13" s="10"/>
      <c r="G13" s="4">
        <f t="shared" si="5"/>
        <v>0</v>
      </c>
      <c r="H13" s="4">
        <f t="shared" si="0"/>
        <v>0</v>
      </c>
      <c r="I13" s="3">
        <f t="shared" ca="1" si="1"/>
        <v>0</v>
      </c>
      <c r="J13" s="4">
        <f t="shared" si="2"/>
        <v>0</v>
      </c>
      <c r="K13" s="3" t="str">
        <f t="shared" si="6"/>
        <v/>
      </c>
      <c r="L13" s="9"/>
      <c r="M13" s="24"/>
      <c r="O13" s="5">
        <f t="shared" si="3"/>
        <v>0</v>
      </c>
      <c r="P13" s="4">
        <f t="shared" si="4"/>
        <v>0</v>
      </c>
    </row>
    <row r="14" spans="2:16" x14ac:dyDescent="0.3">
      <c r="B14" s="8"/>
      <c r="C14" s="2" cm="1">
        <f t="array" ref="C14">IF(ISBLANK(B14), ,_FV(B14,"Prix"))</f>
        <v>0</v>
      </c>
      <c r="D14" s="9"/>
      <c r="E14" s="24"/>
      <c r="F14" s="10"/>
      <c r="G14" s="4">
        <f t="shared" si="5"/>
        <v>0</v>
      </c>
      <c r="H14" s="4">
        <f t="shared" si="0"/>
        <v>0</v>
      </c>
      <c r="I14" s="3">
        <f t="shared" ca="1" si="1"/>
        <v>0</v>
      </c>
      <c r="J14" s="4">
        <f t="shared" si="2"/>
        <v>0</v>
      </c>
      <c r="K14" s="3" t="str">
        <f t="shared" si="6"/>
        <v/>
      </c>
      <c r="L14" s="9"/>
      <c r="M14" s="24"/>
      <c r="O14" s="5">
        <f t="shared" si="3"/>
        <v>0</v>
      </c>
      <c r="P14" s="4">
        <f t="shared" si="4"/>
        <v>0</v>
      </c>
    </row>
    <row r="15" spans="2:16" ht="8.4" customHeight="1" x14ac:dyDescent="0.3">
      <c r="B15" s="1"/>
      <c r="C15" s="1"/>
      <c r="D15" s="1"/>
      <c r="E15" s="1"/>
      <c r="F15" s="1"/>
      <c r="G15" s="1"/>
      <c r="H15" s="1"/>
      <c r="I15" s="1"/>
      <c r="J15" s="1"/>
      <c r="K15" s="1"/>
      <c r="L15" s="1"/>
      <c r="M15" s="1"/>
      <c r="N15" s="1"/>
      <c r="O15" s="1"/>
      <c r="P15" s="1"/>
    </row>
    <row r="17" spans="2:16" x14ac:dyDescent="0.3">
      <c r="B17" s="13" t="s">
        <v>18</v>
      </c>
      <c r="C17" s="12"/>
      <c r="D17" s="12"/>
      <c r="E17" s="12"/>
      <c r="F17" s="12"/>
      <c r="G17" s="13" t="s">
        <v>24</v>
      </c>
      <c r="H17" s="12"/>
      <c r="I17" s="12"/>
      <c r="J17" s="12"/>
      <c r="K17" s="12"/>
      <c r="L17" s="12"/>
      <c r="M17" s="12"/>
      <c r="N17" s="12"/>
      <c r="O17" s="12"/>
    </row>
    <row r="18" spans="2:16" x14ac:dyDescent="0.3">
      <c r="B18" s="12"/>
      <c r="C18" s="12"/>
      <c r="D18" s="12"/>
      <c r="E18" s="12"/>
      <c r="F18" s="12"/>
      <c r="G18" s="12" t="s">
        <v>25</v>
      </c>
      <c r="H18" s="12"/>
      <c r="I18" s="12"/>
      <c r="J18" s="12"/>
      <c r="K18" s="12"/>
      <c r="L18" s="12"/>
      <c r="M18" s="12"/>
      <c r="N18" s="12"/>
      <c r="O18" s="12"/>
    </row>
    <row r="19" spans="2:16" x14ac:dyDescent="0.3">
      <c r="B19" s="13" t="s">
        <v>8</v>
      </c>
      <c r="C19" s="12"/>
      <c r="D19" s="12"/>
      <c r="E19" s="12"/>
      <c r="F19" s="12"/>
      <c r="G19" s="12" t="s">
        <v>29</v>
      </c>
      <c r="H19" s="12"/>
      <c r="I19" s="12"/>
      <c r="J19" s="12"/>
      <c r="K19" s="12"/>
      <c r="L19" s="12"/>
      <c r="M19" s="12"/>
      <c r="N19" s="12"/>
      <c r="O19" s="12"/>
    </row>
    <row r="20" spans="2:16" x14ac:dyDescent="0.3">
      <c r="B20" s="12" t="s">
        <v>55</v>
      </c>
      <c r="C20" s="12"/>
      <c r="D20" s="12"/>
      <c r="E20" s="12"/>
      <c r="F20" s="12"/>
      <c r="G20" s="12" t="s">
        <v>26</v>
      </c>
      <c r="H20" s="12"/>
      <c r="I20" s="12"/>
      <c r="J20" s="12"/>
      <c r="K20" s="12"/>
      <c r="L20" s="12"/>
      <c r="M20" s="12"/>
      <c r="N20" s="12"/>
      <c r="O20" s="12"/>
    </row>
    <row r="21" spans="2:16" x14ac:dyDescent="0.3">
      <c r="B21" s="12" t="s">
        <v>56</v>
      </c>
      <c r="C21" s="12"/>
      <c r="D21" s="12"/>
      <c r="E21" s="12"/>
      <c r="F21" s="12"/>
      <c r="G21" s="12" t="s">
        <v>27</v>
      </c>
      <c r="H21" s="12"/>
      <c r="I21" s="12"/>
      <c r="J21" s="12"/>
      <c r="K21" s="12"/>
      <c r="L21" s="12"/>
      <c r="M21" s="12"/>
      <c r="N21" s="12"/>
      <c r="O21" s="12"/>
    </row>
    <row r="22" spans="2:16" x14ac:dyDescent="0.3">
      <c r="B22" s="12" t="s">
        <v>7</v>
      </c>
      <c r="C22" s="12"/>
      <c r="D22" s="12"/>
      <c r="E22" s="12"/>
      <c r="F22" s="12"/>
      <c r="G22" s="12"/>
      <c r="H22" s="12"/>
      <c r="I22" s="12"/>
      <c r="J22" s="12"/>
      <c r="K22" s="12"/>
      <c r="L22" s="12"/>
      <c r="M22" s="12"/>
      <c r="N22" s="12"/>
      <c r="O22" s="12"/>
    </row>
    <row r="23" spans="2:16" x14ac:dyDescent="0.3">
      <c r="B23" s="12" t="s">
        <v>11</v>
      </c>
      <c r="C23" s="12"/>
      <c r="D23" s="12"/>
      <c r="E23" s="12"/>
      <c r="F23" s="12"/>
      <c r="G23" s="13" t="s">
        <v>28</v>
      </c>
      <c r="H23" s="12"/>
      <c r="I23" s="12"/>
      <c r="J23" s="12"/>
      <c r="K23" s="12"/>
      <c r="L23" s="12"/>
      <c r="M23" s="12"/>
      <c r="N23" s="12"/>
      <c r="O23" s="12"/>
    </row>
    <row r="24" spans="2:16" x14ac:dyDescent="0.3">
      <c r="B24" s="12" t="s">
        <v>14</v>
      </c>
      <c r="C24" s="12"/>
      <c r="D24" s="12"/>
      <c r="E24" s="12"/>
      <c r="F24" s="12"/>
      <c r="G24" s="12" t="s">
        <v>32</v>
      </c>
      <c r="H24" s="12"/>
      <c r="I24" s="12"/>
      <c r="J24" s="12"/>
      <c r="K24" s="12"/>
      <c r="L24" s="12"/>
      <c r="M24" s="12"/>
      <c r="N24" s="12"/>
      <c r="O24" s="12"/>
    </row>
    <row r="25" spans="2:16" x14ac:dyDescent="0.3">
      <c r="B25" s="13" t="s">
        <v>19</v>
      </c>
      <c r="C25" s="12"/>
      <c r="D25" s="12"/>
      <c r="E25" s="12"/>
      <c r="F25" s="12"/>
      <c r="G25" s="12" t="s">
        <v>30</v>
      </c>
      <c r="H25" s="12"/>
      <c r="I25" s="12"/>
      <c r="J25" s="12"/>
      <c r="K25" s="12"/>
      <c r="L25" s="12"/>
      <c r="M25" s="12"/>
      <c r="N25" s="12"/>
      <c r="O25" s="12"/>
    </row>
    <row r="26" spans="2:16" x14ac:dyDescent="0.3">
      <c r="B26" s="12" t="s">
        <v>15</v>
      </c>
      <c r="C26" s="12"/>
      <c r="D26" s="12"/>
      <c r="E26" s="12"/>
      <c r="F26" s="12"/>
      <c r="G26" s="12" t="s">
        <v>31</v>
      </c>
      <c r="H26" s="12"/>
      <c r="I26" s="12"/>
      <c r="J26" s="12"/>
      <c r="K26" s="12"/>
      <c r="L26" s="12"/>
      <c r="M26" s="12"/>
      <c r="N26" s="12"/>
      <c r="O26" s="12"/>
    </row>
    <row r="27" spans="2:16" x14ac:dyDescent="0.3">
      <c r="B27" s="12" t="s">
        <v>57</v>
      </c>
      <c r="C27" s="12"/>
      <c r="D27" s="12"/>
      <c r="E27" s="12"/>
      <c r="F27" s="12"/>
      <c r="G27" s="12" t="s">
        <v>33</v>
      </c>
      <c r="H27" s="12"/>
      <c r="I27" s="12"/>
      <c r="J27" s="12"/>
      <c r="K27" s="12"/>
      <c r="L27" s="12"/>
      <c r="M27" s="12"/>
      <c r="N27" s="12"/>
      <c r="O27" s="12"/>
    </row>
    <row r="29" spans="2:16" ht="43.2" x14ac:dyDescent="0.3">
      <c r="B29" s="14" t="s">
        <v>23</v>
      </c>
      <c r="C29" s="15" t="s">
        <v>54</v>
      </c>
      <c r="D29" s="15" t="s">
        <v>1</v>
      </c>
      <c r="E29" s="15" t="s">
        <v>52</v>
      </c>
      <c r="F29" s="15" t="s">
        <v>0</v>
      </c>
      <c r="G29" s="15" t="s">
        <v>2</v>
      </c>
      <c r="H29" s="15" t="s">
        <v>3</v>
      </c>
      <c r="I29" s="15" t="s">
        <v>5</v>
      </c>
      <c r="J29" s="15" t="s">
        <v>6</v>
      </c>
      <c r="K29" s="15" t="s">
        <v>21</v>
      </c>
      <c r="L29" s="15" t="s">
        <v>22</v>
      </c>
      <c r="M29" s="15" t="s">
        <v>53</v>
      </c>
      <c r="N29" s="16"/>
      <c r="O29" s="15" t="s">
        <v>9</v>
      </c>
      <c r="P29" s="15" t="s">
        <v>10</v>
      </c>
    </row>
    <row r="30" spans="2:16" ht="8.4" customHeight="1" x14ac:dyDescent="0.3">
      <c r="B30" s="1"/>
      <c r="C30" s="1"/>
      <c r="D30" s="1"/>
      <c r="E30" s="1"/>
      <c r="F30" s="1"/>
      <c r="G30" s="1"/>
      <c r="H30" s="1"/>
      <c r="I30" s="1"/>
      <c r="J30" s="1"/>
      <c r="K30" s="1"/>
      <c r="L30" s="1"/>
      <c r="M30" s="1"/>
      <c r="N30" s="1"/>
      <c r="O30" s="1"/>
      <c r="P30" s="1"/>
    </row>
    <row r="31" spans="2:16" x14ac:dyDescent="0.3">
      <c r="B31" s="8" t="e" vm="6">
        <v>#VALUE!</v>
      </c>
      <c r="C31" s="2" cm="1">
        <f t="array" aca="1" ref="C31" ca="1">IF(ISBLANK(B31), ,_FV(B31,"Prix"))</f>
        <v>134.6</v>
      </c>
      <c r="D31" s="9">
        <v>120</v>
      </c>
      <c r="E31" s="24">
        <v>45658</v>
      </c>
      <c r="F31" s="10">
        <v>8</v>
      </c>
      <c r="G31" s="4">
        <f>D31*F31</f>
        <v>960</v>
      </c>
      <c r="H31" s="4">
        <f>IF(AND(L31&gt;0,D31&gt;0,F31&gt;0), F31*L31, IF(AND(D31&gt;0, F31&gt;0), F31*C31, 0))</f>
        <v>976</v>
      </c>
      <c r="I31" s="3">
        <f ca="1">H31/$G$1</f>
        <v>0.10600860233740279</v>
      </c>
      <c r="J31" s="4">
        <f>H31-G31</f>
        <v>16</v>
      </c>
      <c r="K31" s="3">
        <f t="shared" ref="K31:K33" si="7">IF(G31 &gt; 0, J31/G31, "")</f>
        <v>1.6666666666666666E-2</v>
      </c>
      <c r="L31" s="9">
        <v>122</v>
      </c>
      <c r="M31" s="24">
        <v>45717</v>
      </c>
      <c r="O31" s="5">
        <f>IF(ISBLANK(B31), ,IF(D31&gt;0, 0,$G$1*$N$1/C31))</f>
        <v>0</v>
      </c>
      <c r="P31" s="4">
        <f>IF(ISBLANK(B31),,IF(D31&gt;0, 0, F31*C31))</f>
        <v>0</v>
      </c>
    </row>
    <row r="32" spans="2:16" x14ac:dyDescent="0.3">
      <c r="B32" s="8" t="e" vm="7">
        <v>#VALUE!</v>
      </c>
      <c r="C32" s="2" cm="1">
        <f t="array" aca="1" ref="C32" ca="1">IF(ISBLANK(B32), ,_FV(B32,"Prix"))</f>
        <v>52.55</v>
      </c>
      <c r="D32" s="9">
        <v>50</v>
      </c>
      <c r="E32" s="24">
        <v>45658</v>
      </c>
      <c r="F32" s="10">
        <v>20</v>
      </c>
      <c r="G32" s="4">
        <f t="shared" ref="G32:G33" si="8">D32*F32</f>
        <v>1000</v>
      </c>
      <c r="H32" s="4">
        <f t="shared" ref="H32:H33" si="9">IF(AND(L32&gt;0,D32&gt;0,F32&gt;0), F32*L32, IF(AND(D32&gt;0, F32&gt;0), F32*C32, 0))</f>
        <v>1400</v>
      </c>
      <c r="I32" s="3">
        <f t="shared" ref="I32:I33" ca="1" si="10">H32/$G$1</f>
        <v>0.15206151974627449</v>
      </c>
      <c r="J32" s="4">
        <f>H32-G32</f>
        <v>400</v>
      </c>
      <c r="K32" s="3">
        <f t="shared" si="7"/>
        <v>0.4</v>
      </c>
      <c r="L32" s="9">
        <v>70</v>
      </c>
      <c r="M32" s="24">
        <v>45717</v>
      </c>
      <c r="O32" s="5">
        <f>IF(ISBLANK(B32), ,IF(D32&gt;0, 0,$G$1*$N$1/C32))</f>
        <v>0</v>
      </c>
      <c r="P32" s="4">
        <f t="shared" ref="P32:P33" si="11">IF(ISBLANK(B32),,IF(D32&gt;0, 0, F32*C32))</f>
        <v>0</v>
      </c>
    </row>
    <row r="33" spans="2:16" x14ac:dyDescent="0.3">
      <c r="B33" s="8" t="e" vm="8">
        <v>#VALUE!</v>
      </c>
      <c r="C33" s="2" cm="1">
        <f t="array" aca="1" ref="C33" ca="1">IF(ISBLANK(B33), ,_FV(B33,"Prix"))</f>
        <v>34.44</v>
      </c>
      <c r="D33" s="9">
        <v>35</v>
      </c>
      <c r="E33" s="24">
        <v>45658</v>
      </c>
      <c r="F33" s="10">
        <v>30</v>
      </c>
      <c r="G33" s="4">
        <f t="shared" si="8"/>
        <v>1050</v>
      </c>
      <c r="H33" s="4">
        <f t="shared" si="9"/>
        <v>930</v>
      </c>
      <c r="I33" s="3">
        <f t="shared" ca="1" si="10"/>
        <v>0.10101229526002521</v>
      </c>
      <c r="J33" s="4">
        <f>H33-G33</f>
        <v>-120</v>
      </c>
      <c r="K33" s="3">
        <f t="shared" si="7"/>
        <v>-0.11428571428571428</v>
      </c>
      <c r="L33" s="9">
        <v>31</v>
      </c>
      <c r="M33" s="24">
        <v>45717</v>
      </c>
      <c r="O33" s="5">
        <f>IF(ISBLANK(B33), ,IF(D33&gt;0, 0,$G$1*$N$1/C33))</f>
        <v>0</v>
      </c>
      <c r="P33" s="4">
        <f t="shared" si="11"/>
        <v>0</v>
      </c>
    </row>
  </sheetData>
  <conditionalFormatting sqref="J5:K14">
    <cfRule type="cellIs" dxfId="11" priority="11" operator="lessThan">
      <formula>0</formula>
    </cfRule>
    <cfRule type="cellIs" dxfId="10" priority="12" operator="greaterThan">
      <formula>0</formula>
    </cfRule>
  </conditionalFormatting>
  <conditionalFormatting sqref="J31:K33">
    <cfRule type="cellIs" dxfId="9" priority="1" operator="lessThan">
      <formula>0</formula>
    </cfRule>
    <cfRule type="cellIs" dxfId="8" priority="2"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E1856-186E-47A9-AB12-FCFCF2C66270}">
  <dimension ref="B1:P33"/>
  <sheetViews>
    <sheetView workbookViewId="0">
      <selection activeCell="B17" sqref="B17:B27"/>
    </sheetView>
  </sheetViews>
  <sheetFormatPr baseColWidth="10" defaultRowHeight="14.4" x14ac:dyDescent="0.3"/>
  <cols>
    <col min="1" max="1" width="5.77734375" customWidth="1"/>
    <col min="2" max="2" width="53.77734375" customWidth="1"/>
    <col min="3" max="3" width="10.33203125" customWidth="1"/>
    <col min="7" max="7" width="12.21875" customWidth="1"/>
    <col min="8" max="8" width="10.77734375" customWidth="1"/>
    <col min="9" max="9" width="9.33203125" customWidth="1"/>
    <col min="11" max="11" width="10.21875" customWidth="1"/>
    <col min="14" max="14" width="7.33203125" customWidth="1"/>
    <col min="15" max="15" width="16.6640625" customWidth="1"/>
    <col min="16" max="16" width="11.88671875" customWidth="1"/>
  </cols>
  <sheetData>
    <row r="1" spans="2:16" s="6" customFormat="1" ht="29.4" customHeight="1" x14ac:dyDescent="0.3">
      <c r="B1" s="18" t="s">
        <v>20</v>
      </c>
      <c r="C1" s="15" t="s">
        <v>16</v>
      </c>
      <c r="D1" s="25">
        <v>800</v>
      </c>
      <c r="F1" s="15" t="s">
        <v>12</v>
      </c>
      <c r="G1" s="7">
        <f ca="1">D1+SUM(H4:H15)</f>
        <v>9560.7999999999993</v>
      </c>
      <c r="M1" s="17" t="s">
        <v>13</v>
      </c>
      <c r="N1" s="11">
        <v>0.09</v>
      </c>
      <c r="O1" s="15" t="s">
        <v>17</v>
      </c>
      <c r="P1" s="7">
        <f>D1-SUM(P4:P15)</f>
        <v>800</v>
      </c>
    </row>
    <row r="3" spans="2:16" ht="43.2" x14ac:dyDescent="0.3">
      <c r="B3" s="14" t="s">
        <v>4</v>
      </c>
      <c r="C3" s="15" t="s">
        <v>54</v>
      </c>
      <c r="D3" s="15" t="s">
        <v>1</v>
      </c>
      <c r="E3" s="15" t="s">
        <v>52</v>
      </c>
      <c r="F3" s="15" t="s">
        <v>0</v>
      </c>
      <c r="G3" s="15" t="s">
        <v>2</v>
      </c>
      <c r="H3" s="15" t="s">
        <v>3</v>
      </c>
      <c r="I3" s="15" t="s">
        <v>5</v>
      </c>
      <c r="J3" s="15" t="s">
        <v>6</v>
      </c>
      <c r="K3" s="15" t="s">
        <v>21</v>
      </c>
      <c r="L3" s="15" t="s">
        <v>22</v>
      </c>
      <c r="M3" s="15" t="s">
        <v>53</v>
      </c>
      <c r="N3" s="16"/>
      <c r="O3" s="15" t="s">
        <v>9</v>
      </c>
      <c r="P3" s="15" t="s">
        <v>10</v>
      </c>
    </row>
    <row r="4" spans="2:16" ht="8.4" customHeight="1" x14ac:dyDescent="0.3">
      <c r="B4" s="1"/>
      <c r="C4" s="1"/>
      <c r="D4" s="1"/>
      <c r="E4" s="1"/>
      <c r="F4" s="1"/>
      <c r="G4" s="1"/>
      <c r="H4" s="1"/>
      <c r="I4" s="1"/>
      <c r="J4" s="1"/>
      <c r="K4" s="1"/>
      <c r="L4" s="1"/>
      <c r="M4" s="1"/>
      <c r="N4" s="1"/>
      <c r="O4" s="1"/>
      <c r="P4" s="1"/>
    </row>
    <row r="5" spans="2:16" x14ac:dyDescent="0.3">
      <c r="B5" s="8" t="e" vm="1">
        <v>#VALUE!</v>
      </c>
      <c r="C5" s="2" cm="1">
        <f t="array" aca="1" ref="C5" ca="1">IF(ISBLANK(B5), ,_FV(B5,"Prix"))</f>
        <v>1527.6</v>
      </c>
      <c r="D5" s="9">
        <v>1804</v>
      </c>
      <c r="E5" s="24">
        <v>45658</v>
      </c>
      <c r="F5" s="10">
        <v>1</v>
      </c>
      <c r="G5" s="4">
        <f>D5*F5</f>
        <v>1804</v>
      </c>
      <c r="H5" s="4">
        <f t="shared" ref="H5:H14" ca="1" si="0">IF(AND(L5&gt;0,D5&gt;0,F5&gt;0), F5*L5, IF(AND(D5&gt;0, F5&gt;0), F5*C5, 0))</f>
        <v>1527.6</v>
      </c>
      <c r="I5" s="3">
        <f t="shared" ref="I5:I9" ca="1" si="1">H5/$G$1</f>
        <v>0.15977742448330684</v>
      </c>
      <c r="J5" s="4">
        <f t="shared" ref="J5:J14" ca="1" si="2">H5-G5</f>
        <v>-276.40000000000009</v>
      </c>
      <c r="K5" s="3">
        <f ca="1">IF(G5 &gt; 0, J5/G5, "")</f>
        <v>-0.15321507760532155</v>
      </c>
      <c r="L5" s="9"/>
      <c r="M5" s="24"/>
      <c r="O5" s="5">
        <f t="shared" ref="O5:O14" si="3">IF(ISBLANK(B5), ,IF(D5&gt;0, 0,$G$1*$N$1/C5))</f>
        <v>0</v>
      </c>
      <c r="P5" s="4">
        <f t="shared" ref="P5:P9" si="4">IF(ISBLANK(B5),,IF(D5&gt;0, 0, F5*C5))</f>
        <v>0</v>
      </c>
    </row>
    <row r="6" spans="2:16" x14ac:dyDescent="0.3">
      <c r="B6" s="8" t="e" vm="2">
        <v>#VALUE!</v>
      </c>
      <c r="C6" s="2" cm="1">
        <f t="array" aca="1" ref="C6" ca="1">IF(ISBLANK(B6), ,_FV(B6,"Prix"))</f>
        <v>432.1</v>
      </c>
      <c r="D6" s="9">
        <v>580</v>
      </c>
      <c r="E6" s="24">
        <v>45658</v>
      </c>
      <c r="F6" s="10">
        <v>2</v>
      </c>
      <c r="G6" s="4">
        <f t="shared" ref="G6:G9" si="5">D6*F6</f>
        <v>1160</v>
      </c>
      <c r="H6" s="4">
        <f t="shared" ca="1" si="0"/>
        <v>864.2</v>
      </c>
      <c r="I6" s="3">
        <f t="shared" ca="1" si="1"/>
        <v>9.0389925529244422E-2</v>
      </c>
      <c r="J6" s="4">
        <f t="shared" ca="1" si="2"/>
        <v>-295.79999999999995</v>
      </c>
      <c r="K6" s="3">
        <f t="shared" ref="K6:K14" ca="1" si="6">IF(G6 &gt; 0, J6/G6, "")</f>
        <v>-0.25499999999999995</v>
      </c>
      <c r="L6" s="9"/>
      <c r="M6" s="24"/>
      <c r="O6" s="5">
        <f t="shared" si="3"/>
        <v>0</v>
      </c>
      <c r="P6" s="4">
        <f t="shared" si="4"/>
        <v>0</v>
      </c>
    </row>
    <row r="7" spans="2:16" x14ac:dyDescent="0.3">
      <c r="B7" s="8" t="e" vm="3">
        <v>#VALUE!</v>
      </c>
      <c r="C7" s="2" cm="1">
        <f t="array" aca="1" ref="C7" ca="1">IF(ISBLANK(B7), ,_FV(B7,"Prix"))</f>
        <v>102.55</v>
      </c>
      <c r="D7" s="9">
        <v>100</v>
      </c>
      <c r="E7" s="24">
        <v>45658</v>
      </c>
      <c r="F7" s="10">
        <v>10</v>
      </c>
      <c r="G7" s="4">
        <f t="shared" si="5"/>
        <v>1000</v>
      </c>
      <c r="H7" s="4">
        <f t="shared" ca="1" si="0"/>
        <v>1025.5</v>
      </c>
      <c r="I7" s="3">
        <f t="shared" ca="1" si="1"/>
        <v>0.10726089866956741</v>
      </c>
      <c r="J7" s="4">
        <f t="shared" ca="1" si="2"/>
        <v>25.5</v>
      </c>
      <c r="K7" s="3">
        <f t="shared" ca="1" si="6"/>
        <v>2.5499999999999998E-2</v>
      </c>
      <c r="L7" s="9"/>
      <c r="M7" s="24"/>
      <c r="O7" s="5">
        <f t="shared" si="3"/>
        <v>0</v>
      </c>
      <c r="P7" s="4">
        <f t="shared" si="4"/>
        <v>0</v>
      </c>
    </row>
    <row r="8" spans="2:16" x14ac:dyDescent="0.3">
      <c r="B8" s="8" t="e" vm="4">
        <v>#VALUE!</v>
      </c>
      <c r="C8" s="2" cm="1">
        <f t="array" aca="1" ref="C8" ca="1">IF(ISBLANK(B8), ,_FV(B8,"Prix"))</f>
        <v>182.5</v>
      </c>
      <c r="D8" s="9">
        <v>204</v>
      </c>
      <c r="E8" s="24">
        <v>45658</v>
      </c>
      <c r="F8" s="10">
        <v>6</v>
      </c>
      <c r="G8" s="4">
        <f t="shared" si="5"/>
        <v>1224</v>
      </c>
      <c r="H8" s="4">
        <f t="shared" ca="1" si="0"/>
        <v>1095</v>
      </c>
      <c r="I8" s="3">
        <f t="shared" ca="1" si="1"/>
        <v>0.11453016483976237</v>
      </c>
      <c r="J8" s="4">
        <f t="shared" ca="1" si="2"/>
        <v>-129</v>
      </c>
      <c r="K8" s="3">
        <f t="shared" ca="1" si="6"/>
        <v>-0.1053921568627451</v>
      </c>
      <c r="L8" s="9"/>
      <c r="M8" s="24"/>
      <c r="O8" s="5">
        <f t="shared" si="3"/>
        <v>0</v>
      </c>
      <c r="P8" s="4">
        <f t="shared" si="4"/>
        <v>0</v>
      </c>
    </row>
    <row r="9" spans="2:16" x14ac:dyDescent="0.3">
      <c r="B9" s="8" t="e" vm="5">
        <v>#VALUE!</v>
      </c>
      <c r="C9" s="2" cm="1">
        <f t="array" aca="1" ref="C9" ca="1">IF(ISBLANK(B9), ,_FV(B9,"Prix"))</f>
        <v>72.5</v>
      </c>
      <c r="D9" s="9">
        <v>78</v>
      </c>
      <c r="E9" s="24">
        <v>45658</v>
      </c>
      <c r="F9" s="10">
        <v>15</v>
      </c>
      <c r="G9" s="4">
        <f t="shared" si="5"/>
        <v>1170</v>
      </c>
      <c r="H9" s="4">
        <f t="shared" ca="1" si="0"/>
        <v>1087.5</v>
      </c>
      <c r="I9" s="3">
        <f t="shared" ca="1" si="1"/>
        <v>0.11374571165592838</v>
      </c>
      <c r="J9" s="4">
        <f t="shared" ca="1" si="2"/>
        <v>-82.5</v>
      </c>
      <c r="K9" s="3">
        <f t="shared" ca="1" si="6"/>
        <v>-7.0512820512820512E-2</v>
      </c>
      <c r="L9" s="9"/>
      <c r="M9" s="24"/>
      <c r="O9" s="5">
        <f t="shared" si="3"/>
        <v>0</v>
      </c>
      <c r="P9" s="4">
        <f t="shared" si="4"/>
        <v>0</v>
      </c>
    </row>
    <row r="10" spans="2:16" x14ac:dyDescent="0.3">
      <c r="B10" s="8" t="e" vm="6">
        <v>#VALUE!</v>
      </c>
      <c r="C10" s="2" cm="1">
        <f t="array" aca="1" ref="C10" ca="1">IF(ISBLANK(B10), ,_FV(B10,"Prix"))</f>
        <v>134.6</v>
      </c>
      <c r="D10" s="9">
        <v>120</v>
      </c>
      <c r="E10" s="24">
        <v>45658</v>
      </c>
      <c r="F10" s="10">
        <v>8</v>
      </c>
      <c r="G10" s="4">
        <f>D10*F10</f>
        <v>960</v>
      </c>
      <c r="H10" s="4">
        <f t="shared" ca="1" si="0"/>
        <v>1076.8</v>
      </c>
      <c r="I10" s="3">
        <f ca="1">H10/$G$1</f>
        <v>0.11262655844699189</v>
      </c>
      <c r="J10" s="4">
        <f t="shared" ca="1" si="2"/>
        <v>116.79999999999995</v>
      </c>
      <c r="K10" s="3">
        <f t="shared" ca="1" si="6"/>
        <v>0.12166666666666662</v>
      </c>
      <c r="L10" s="9"/>
      <c r="M10" s="24"/>
      <c r="O10" s="5">
        <f t="shared" si="3"/>
        <v>0</v>
      </c>
      <c r="P10" s="4">
        <f>IF(ISBLANK(B10),,IF(D10&gt;0, 0, F10*C10))</f>
        <v>0</v>
      </c>
    </row>
    <row r="11" spans="2:16" x14ac:dyDescent="0.3">
      <c r="B11" s="8" t="e" vm="7">
        <v>#VALUE!</v>
      </c>
      <c r="C11" s="2" cm="1">
        <f t="array" aca="1" ref="C11" ca="1">IF(ISBLANK(B11), ,_FV(B11,"Prix"))</f>
        <v>52.55</v>
      </c>
      <c r="D11" s="9">
        <v>50</v>
      </c>
      <c r="E11" s="24">
        <v>45658</v>
      </c>
      <c r="F11" s="10">
        <v>20</v>
      </c>
      <c r="G11" s="4">
        <f t="shared" ref="G11:G14" si="7">D11*F11</f>
        <v>1000</v>
      </c>
      <c r="H11" s="4">
        <f t="shared" ca="1" si="0"/>
        <v>1051</v>
      </c>
      <c r="I11" s="3">
        <f t="shared" ref="I11:I14" ca="1" si="8">H11/$G$1</f>
        <v>0.10992803949460297</v>
      </c>
      <c r="J11" s="4">
        <f t="shared" ca="1" si="2"/>
        <v>51</v>
      </c>
      <c r="K11" s="3">
        <f t="shared" ca="1" si="6"/>
        <v>5.0999999999999997E-2</v>
      </c>
      <c r="L11" s="9"/>
      <c r="M11" s="24"/>
      <c r="O11" s="5">
        <f t="shared" si="3"/>
        <v>0</v>
      </c>
      <c r="P11" s="4">
        <f t="shared" ref="P11:P14" si="9">IF(ISBLANK(B11),,IF(D11&gt;0, 0, F11*C11))</f>
        <v>0</v>
      </c>
    </row>
    <row r="12" spans="2:16" x14ac:dyDescent="0.3">
      <c r="B12" s="8" t="e" vm="8">
        <v>#VALUE!</v>
      </c>
      <c r="C12" s="2" cm="1">
        <f t="array" aca="1" ref="C12" ca="1">IF(ISBLANK(B12), ,_FV(B12,"Prix"))</f>
        <v>34.44</v>
      </c>
      <c r="D12" s="9">
        <v>35</v>
      </c>
      <c r="E12" s="24">
        <v>45658</v>
      </c>
      <c r="F12" s="10">
        <v>30</v>
      </c>
      <c r="G12" s="4">
        <f t="shared" si="7"/>
        <v>1050</v>
      </c>
      <c r="H12" s="4">
        <f t="shared" ca="1" si="0"/>
        <v>1033.1999999999998</v>
      </c>
      <c r="I12" s="3">
        <f t="shared" ca="1" si="8"/>
        <v>0.10806627060497029</v>
      </c>
      <c r="J12" s="4">
        <f t="shared" ca="1" si="2"/>
        <v>-16.800000000000182</v>
      </c>
      <c r="K12" s="3">
        <f t="shared" ca="1" si="6"/>
        <v>-1.6000000000000174E-2</v>
      </c>
      <c r="L12" s="9"/>
      <c r="M12" s="24"/>
      <c r="O12" s="5">
        <f t="shared" si="3"/>
        <v>0</v>
      </c>
      <c r="P12" s="4">
        <f t="shared" si="9"/>
        <v>0</v>
      </c>
    </row>
    <row r="13" spans="2:16" x14ac:dyDescent="0.3">
      <c r="B13" s="8"/>
      <c r="C13" s="2" cm="1">
        <f t="array" ref="C13">IF(ISBLANK(B13), ,_FV(B13,"Prix"))</f>
        <v>0</v>
      </c>
      <c r="D13" s="9"/>
      <c r="E13" s="24"/>
      <c r="F13" s="10"/>
      <c r="G13" s="4">
        <f t="shared" si="7"/>
        <v>0</v>
      </c>
      <c r="H13" s="4">
        <f t="shared" si="0"/>
        <v>0</v>
      </c>
      <c r="I13" s="3">
        <f t="shared" ca="1" si="8"/>
        <v>0</v>
      </c>
      <c r="J13" s="4">
        <f t="shared" si="2"/>
        <v>0</v>
      </c>
      <c r="K13" s="3" t="str">
        <f t="shared" si="6"/>
        <v/>
      </c>
      <c r="L13" s="9"/>
      <c r="M13" s="24"/>
      <c r="O13" s="5">
        <f t="shared" si="3"/>
        <v>0</v>
      </c>
      <c r="P13" s="4">
        <f t="shared" si="9"/>
        <v>0</v>
      </c>
    </row>
    <row r="14" spans="2:16" x14ac:dyDescent="0.3">
      <c r="B14" s="8"/>
      <c r="C14" s="2" cm="1">
        <f t="array" ref="C14">IF(ISBLANK(B14), ,_FV(B14,"Prix"))</f>
        <v>0</v>
      </c>
      <c r="D14" s="9"/>
      <c r="E14" s="24"/>
      <c r="F14" s="10"/>
      <c r="G14" s="4">
        <f t="shared" si="7"/>
        <v>0</v>
      </c>
      <c r="H14" s="4">
        <f t="shared" si="0"/>
        <v>0</v>
      </c>
      <c r="I14" s="3">
        <f t="shared" ca="1" si="8"/>
        <v>0</v>
      </c>
      <c r="J14" s="4">
        <f t="shared" si="2"/>
        <v>0</v>
      </c>
      <c r="K14" s="3" t="str">
        <f t="shared" si="6"/>
        <v/>
      </c>
      <c r="L14" s="9"/>
      <c r="M14" s="24"/>
      <c r="O14" s="5">
        <f t="shared" si="3"/>
        <v>0</v>
      </c>
      <c r="P14" s="4">
        <f t="shared" si="9"/>
        <v>0</v>
      </c>
    </row>
    <row r="15" spans="2:16" ht="8.4" customHeight="1" x14ac:dyDescent="0.3">
      <c r="B15" s="1"/>
      <c r="C15" s="1"/>
      <c r="D15" s="1"/>
      <c r="E15" s="1"/>
      <c r="F15" s="1"/>
      <c r="G15" s="1"/>
      <c r="H15" s="1"/>
      <c r="I15" s="1"/>
      <c r="J15" s="1"/>
      <c r="K15" s="1"/>
      <c r="L15" s="1"/>
      <c r="M15" s="1"/>
      <c r="N15" s="1"/>
      <c r="O15" s="1"/>
      <c r="P15" s="1"/>
    </row>
    <row r="17" spans="2:16" x14ac:dyDescent="0.3">
      <c r="B17" s="13" t="s">
        <v>18</v>
      </c>
      <c r="C17" s="12"/>
      <c r="D17" s="12"/>
      <c r="E17" s="12"/>
      <c r="F17" s="12"/>
      <c r="G17" s="13" t="s">
        <v>24</v>
      </c>
      <c r="H17" s="12"/>
      <c r="I17" s="12"/>
      <c r="J17" s="12"/>
      <c r="K17" s="12"/>
      <c r="L17" s="12"/>
      <c r="M17" s="12"/>
      <c r="N17" s="12"/>
      <c r="O17" s="12"/>
    </row>
    <row r="18" spans="2:16" x14ac:dyDescent="0.3">
      <c r="B18" s="12"/>
      <c r="C18" s="12"/>
      <c r="D18" s="12"/>
      <c r="E18" s="12"/>
      <c r="F18" s="12"/>
      <c r="G18" s="12" t="s">
        <v>25</v>
      </c>
      <c r="H18" s="12"/>
      <c r="I18" s="12"/>
      <c r="J18" s="12"/>
      <c r="K18" s="12"/>
      <c r="L18" s="12"/>
      <c r="M18" s="12"/>
      <c r="N18" s="12"/>
      <c r="O18" s="12"/>
    </row>
    <row r="19" spans="2:16" x14ac:dyDescent="0.3">
      <c r="B19" s="13" t="s">
        <v>8</v>
      </c>
      <c r="C19" s="12"/>
      <c r="D19" s="12"/>
      <c r="E19" s="12"/>
      <c r="F19" s="12"/>
      <c r="G19" s="12" t="s">
        <v>29</v>
      </c>
      <c r="H19" s="12"/>
      <c r="I19" s="12"/>
      <c r="J19" s="12"/>
      <c r="K19" s="12"/>
      <c r="L19" s="12"/>
      <c r="M19" s="12"/>
      <c r="N19" s="12"/>
      <c r="O19" s="12"/>
    </row>
    <row r="20" spans="2:16" x14ac:dyDescent="0.3">
      <c r="B20" s="12" t="s">
        <v>55</v>
      </c>
      <c r="C20" s="12"/>
      <c r="D20" s="12"/>
      <c r="E20" s="12"/>
      <c r="F20" s="12"/>
      <c r="G20" s="12" t="s">
        <v>26</v>
      </c>
      <c r="H20" s="12"/>
      <c r="I20" s="12"/>
      <c r="J20" s="12"/>
      <c r="K20" s="12"/>
      <c r="L20" s="12"/>
      <c r="M20" s="12"/>
      <c r="N20" s="12"/>
      <c r="O20" s="12"/>
    </row>
    <row r="21" spans="2:16" x14ac:dyDescent="0.3">
      <c r="B21" s="12" t="s">
        <v>56</v>
      </c>
      <c r="C21" s="12"/>
      <c r="D21" s="12"/>
      <c r="E21" s="12"/>
      <c r="F21" s="12"/>
      <c r="G21" s="12" t="s">
        <v>27</v>
      </c>
      <c r="H21" s="12"/>
      <c r="I21" s="12"/>
      <c r="J21" s="12"/>
      <c r="K21" s="12"/>
      <c r="L21" s="12"/>
      <c r="M21" s="12"/>
      <c r="N21" s="12"/>
      <c r="O21" s="12"/>
    </row>
    <row r="22" spans="2:16" x14ac:dyDescent="0.3">
      <c r="B22" s="12" t="s">
        <v>7</v>
      </c>
      <c r="C22" s="12"/>
      <c r="D22" s="12"/>
      <c r="E22" s="12"/>
      <c r="F22" s="12"/>
      <c r="G22" s="12"/>
      <c r="H22" s="12"/>
      <c r="I22" s="12"/>
      <c r="J22" s="12"/>
      <c r="K22" s="12"/>
      <c r="L22" s="12"/>
      <c r="M22" s="12"/>
      <c r="N22" s="12"/>
      <c r="O22" s="12"/>
    </row>
    <row r="23" spans="2:16" x14ac:dyDescent="0.3">
      <c r="B23" s="12" t="s">
        <v>11</v>
      </c>
      <c r="C23" s="12"/>
      <c r="D23" s="12"/>
      <c r="E23" s="12"/>
      <c r="F23" s="12"/>
      <c r="G23" s="13" t="s">
        <v>28</v>
      </c>
      <c r="H23" s="12"/>
      <c r="I23" s="12"/>
      <c r="J23" s="12"/>
      <c r="K23" s="12"/>
      <c r="L23" s="12"/>
      <c r="M23" s="12"/>
      <c r="N23" s="12"/>
      <c r="O23" s="12"/>
    </row>
    <row r="24" spans="2:16" x14ac:dyDescent="0.3">
      <c r="B24" s="12" t="s">
        <v>14</v>
      </c>
      <c r="C24" s="12"/>
      <c r="D24" s="12"/>
      <c r="E24" s="12"/>
      <c r="F24" s="12"/>
      <c r="G24" s="12" t="s">
        <v>32</v>
      </c>
      <c r="H24" s="12"/>
      <c r="I24" s="12"/>
      <c r="J24" s="12"/>
      <c r="K24" s="12"/>
      <c r="L24" s="12"/>
      <c r="M24" s="12"/>
      <c r="N24" s="12"/>
      <c r="O24" s="12"/>
    </row>
    <row r="25" spans="2:16" x14ac:dyDescent="0.3">
      <c r="B25" s="13" t="s">
        <v>19</v>
      </c>
      <c r="C25" s="12"/>
      <c r="D25" s="12"/>
      <c r="E25" s="12"/>
      <c r="F25" s="12"/>
      <c r="G25" s="12" t="s">
        <v>30</v>
      </c>
      <c r="H25" s="12"/>
      <c r="I25" s="12"/>
      <c r="J25" s="12"/>
      <c r="K25" s="12"/>
      <c r="L25" s="12"/>
      <c r="M25" s="12"/>
      <c r="N25" s="12"/>
      <c r="O25" s="12"/>
    </row>
    <row r="26" spans="2:16" x14ac:dyDescent="0.3">
      <c r="B26" s="12" t="s">
        <v>15</v>
      </c>
      <c r="C26" s="12"/>
      <c r="D26" s="12"/>
      <c r="E26" s="12"/>
      <c r="F26" s="12"/>
      <c r="G26" s="12" t="s">
        <v>31</v>
      </c>
      <c r="H26" s="12"/>
      <c r="I26" s="12"/>
      <c r="J26" s="12"/>
      <c r="K26" s="12"/>
      <c r="L26" s="12"/>
      <c r="M26" s="12"/>
      <c r="N26" s="12"/>
      <c r="O26" s="12"/>
    </row>
    <row r="27" spans="2:16" x14ac:dyDescent="0.3">
      <c r="B27" s="12" t="s">
        <v>57</v>
      </c>
      <c r="C27" s="12"/>
      <c r="D27" s="12"/>
      <c r="E27" s="12"/>
      <c r="F27" s="12"/>
      <c r="G27" s="12" t="s">
        <v>33</v>
      </c>
      <c r="H27" s="12"/>
      <c r="I27" s="12"/>
      <c r="J27" s="12"/>
      <c r="K27" s="12"/>
      <c r="L27" s="12"/>
      <c r="M27" s="12"/>
      <c r="N27" s="12"/>
      <c r="O27" s="12"/>
    </row>
    <row r="29" spans="2:16" ht="43.2" x14ac:dyDescent="0.3">
      <c r="B29" s="14" t="s">
        <v>23</v>
      </c>
      <c r="C29" s="15" t="s">
        <v>54</v>
      </c>
      <c r="D29" s="15" t="s">
        <v>1</v>
      </c>
      <c r="E29" s="15" t="s">
        <v>52</v>
      </c>
      <c r="F29" s="15" t="s">
        <v>0</v>
      </c>
      <c r="G29" s="15" t="s">
        <v>2</v>
      </c>
      <c r="H29" s="15" t="s">
        <v>3</v>
      </c>
      <c r="I29" s="15" t="s">
        <v>5</v>
      </c>
      <c r="J29" s="15" t="s">
        <v>6</v>
      </c>
      <c r="K29" s="15" t="s">
        <v>21</v>
      </c>
      <c r="L29" s="15" t="s">
        <v>22</v>
      </c>
      <c r="M29" s="15" t="s">
        <v>53</v>
      </c>
      <c r="N29" s="16"/>
      <c r="O29" s="15" t="s">
        <v>9</v>
      </c>
      <c r="P29" s="15" t="s">
        <v>10</v>
      </c>
    </row>
    <row r="30" spans="2:16" ht="8.4" customHeight="1" x14ac:dyDescent="0.3">
      <c r="B30" s="1"/>
      <c r="C30" s="1"/>
      <c r="D30" s="1"/>
      <c r="E30" s="1"/>
      <c r="F30" s="1"/>
      <c r="G30" s="1"/>
      <c r="H30" s="1"/>
      <c r="I30" s="1"/>
      <c r="J30" s="1"/>
      <c r="K30" s="1"/>
      <c r="L30" s="1"/>
      <c r="M30" s="1"/>
      <c r="N30" s="1"/>
      <c r="O30" s="1"/>
      <c r="P30" s="1"/>
    </row>
    <row r="31" spans="2:16" x14ac:dyDescent="0.3">
      <c r="B31" s="8" t="e" vm="6">
        <v>#VALUE!</v>
      </c>
      <c r="C31" s="2" cm="1">
        <f t="array" aca="1" ref="C31" ca="1">IF(ISBLANK(B31), ,_FV(B31,"Prix"))</f>
        <v>134.6</v>
      </c>
      <c r="D31" s="9">
        <v>120</v>
      </c>
      <c r="E31" s="24">
        <v>45658</v>
      </c>
      <c r="F31" s="10">
        <v>8</v>
      </c>
      <c r="G31" s="4">
        <f>D31*F31</f>
        <v>960</v>
      </c>
      <c r="H31" s="4">
        <f>IF(AND(L31&gt;0,D31&gt;0,F31&gt;0), F31*L31, IF(AND(D31&gt;0, F31&gt;0), F31*C31, 0))</f>
        <v>976</v>
      </c>
      <c r="I31" s="3">
        <f ca="1">H31/$G$1</f>
        <v>0.10208350765626308</v>
      </c>
      <c r="J31" s="4">
        <f>H31-G31</f>
        <v>16</v>
      </c>
      <c r="K31" s="3">
        <f t="shared" ref="K31:K33" si="10">IF(G31 &gt; 0, J31/G31, "")</f>
        <v>1.6666666666666666E-2</v>
      </c>
      <c r="L31" s="9">
        <v>122</v>
      </c>
      <c r="M31" s="24">
        <v>45717</v>
      </c>
      <c r="O31" s="5">
        <f>IF(ISBLANK(B31), ,IF(D31&gt;0, 0,$G$1*$N$1/C31))</f>
        <v>0</v>
      </c>
      <c r="P31" s="4">
        <f>IF(ISBLANK(B31),,IF(D31&gt;0, 0, F31*C31))</f>
        <v>0</v>
      </c>
    </row>
    <row r="32" spans="2:16" x14ac:dyDescent="0.3">
      <c r="B32" s="8" t="e" vm="7">
        <v>#VALUE!</v>
      </c>
      <c r="C32" s="2" cm="1">
        <f t="array" aca="1" ref="C32" ca="1">IF(ISBLANK(B32), ,_FV(B32,"Prix"))</f>
        <v>52.55</v>
      </c>
      <c r="D32" s="9">
        <v>50</v>
      </c>
      <c r="E32" s="24">
        <v>45658</v>
      </c>
      <c r="F32" s="10">
        <v>20</v>
      </c>
      <c r="G32" s="4">
        <f t="shared" ref="G32:G33" si="11">D32*F32</f>
        <v>1000</v>
      </c>
      <c r="H32" s="4">
        <f t="shared" ref="H32:H33" si="12">IF(AND(L32&gt;0,D32&gt;0,F32&gt;0), F32*L32, IF(AND(D32&gt;0, F32&gt;0), F32*C32, 0))</f>
        <v>1400</v>
      </c>
      <c r="I32" s="3">
        <f t="shared" ref="I32:I33" ca="1" si="13">H32/$G$1</f>
        <v>0.14643126098234457</v>
      </c>
      <c r="J32" s="4">
        <f>H32-G32</f>
        <v>400</v>
      </c>
      <c r="K32" s="3">
        <f t="shared" si="10"/>
        <v>0.4</v>
      </c>
      <c r="L32" s="9">
        <v>70</v>
      </c>
      <c r="M32" s="24">
        <v>45717</v>
      </c>
      <c r="O32" s="5">
        <f>IF(ISBLANK(B32), ,IF(D32&gt;0, 0,$G$1*$N$1/C32))</f>
        <v>0</v>
      </c>
      <c r="P32" s="4">
        <f t="shared" ref="P32:P33" si="14">IF(ISBLANK(B32),,IF(D32&gt;0, 0, F32*C32))</f>
        <v>0</v>
      </c>
    </row>
    <row r="33" spans="2:16" x14ac:dyDescent="0.3">
      <c r="B33" s="8" t="e" vm="8">
        <v>#VALUE!</v>
      </c>
      <c r="C33" s="2" cm="1">
        <f t="array" aca="1" ref="C33" ca="1">IF(ISBLANK(B33), ,_FV(B33,"Prix"))</f>
        <v>34.44</v>
      </c>
      <c r="D33" s="9">
        <v>35</v>
      </c>
      <c r="E33" s="24">
        <v>45658</v>
      </c>
      <c r="F33" s="10">
        <v>30</v>
      </c>
      <c r="G33" s="4">
        <f t="shared" si="11"/>
        <v>1050</v>
      </c>
      <c r="H33" s="4">
        <f t="shared" si="12"/>
        <v>930</v>
      </c>
      <c r="I33" s="3">
        <f t="shared" ca="1" si="13"/>
        <v>9.7272194795414615E-2</v>
      </c>
      <c r="J33" s="4">
        <f>H33-G33</f>
        <v>-120</v>
      </c>
      <c r="K33" s="3">
        <f t="shared" si="10"/>
        <v>-0.11428571428571428</v>
      </c>
      <c r="L33" s="9">
        <v>31</v>
      </c>
      <c r="M33" s="24">
        <v>45717</v>
      </c>
      <c r="O33" s="5">
        <f>IF(ISBLANK(B33), ,IF(D33&gt;0, 0,$G$1*$N$1/C33))</f>
        <v>0</v>
      </c>
      <c r="P33" s="4">
        <f t="shared" si="14"/>
        <v>0</v>
      </c>
    </row>
  </sheetData>
  <conditionalFormatting sqref="J5:K14">
    <cfRule type="cellIs" dxfId="7" priority="3" operator="lessThan">
      <formula>0</formula>
    </cfRule>
    <cfRule type="cellIs" dxfId="6" priority="4" operator="greaterThan">
      <formula>0</formula>
    </cfRule>
  </conditionalFormatting>
  <conditionalFormatting sqref="J31:K33">
    <cfRule type="cellIs" dxfId="5" priority="1" operator="lessThan">
      <formula>0</formula>
    </cfRule>
    <cfRule type="cellIs" dxfId="4" priority="2"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585C-BFC1-469F-9F70-6C346EF758CC}">
  <dimension ref="B1:P33"/>
  <sheetViews>
    <sheetView workbookViewId="0">
      <selection activeCell="B17" sqref="B17:B27"/>
    </sheetView>
  </sheetViews>
  <sheetFormatPr baseColWidth="10" defaultRowHeight="14.4" x14ac:dyDescent="0.3"/>
  <cols>
    <col min="1" max="1" width="5.77734375" customWidth="1"/>
    <col min="2" max="2" width="53.77734375" customWidth="1"/>
    <col min="3" max="3" width="10.33203125" customWidth="1"/>
    <col min="7" max="7" width="12.21875" customWidth="1"/>
    <col min="8" max="8" width="10.77734375" customWidth="1"/>
    <col min="9" max="9" width="9.33203125" customWidth="1"/>
    <col min="11" max="11" width="10.21875" customWidth="1"/>
    <col min="14" max="14" width="7.33203125" customWidth="1"/>
    <col min="15" max="15" width="16.6640625" customWidth="1"/>
    <col min="16" max="16" width="11.88671875" customWidth="1"/>
  </cols>
  <sheetData>
    <row r="1" spans="2:16" s="6" customFormat="1" ht="29.4" customHeight="1" x14ac:dyDescent="0.3">
      <c r="B1" s="18" t="s">
        <v>20</v>
      </c>
      <c r="C1" s="15" t="s">
        <v>16</v>
      </c>
      <c r="D1" s="25">
        <v>1700</v>
      </c>
      <c r="F1" s="15" t="s">
        <v>12</v>
      </c>
      <c r="G1" s="7">
        <f ca="1">D1+SUM(H4:H15)</f>
        <v>10460.799999999999</v>
      </c>
      <c r="M1" s="17" t="s">
        <v>13</v>
      </c>
      <c r="N1" s="11">
        <v>0.09</v>
      </c>
      <c r="O1" s="15" t="s">
        <v>17</v>
      </c>
      <c r="P1" s="7">
        <f>D1-SUM(P4:P15)</f>
        <v>1700</v>
      </c>
    </row>
    <row r="3" spans="2:16" ht="43.2" x14ac:dyDescent="0.3">
      <c r="B3" s="14" t="s">
        <v>4</v>
      </c>
      <c r="C3" s="15" t="s">
        <v>54</v>
      </c>
      <c r="D3" s="15" t="s">
        <v>1</v>
      </c>
      <c r="E3" s="15" t="s">
        <v>52</v>
      </c>
      <c r="F3" s="15" t="s">
        <v>0</v>
      </c>
      <c r="G3" s="15" t="s">
        <v>2</v>
      </c>
      <c r="H3" s="15" t="s">
        <v>3</v>
      </c>
      <c r="I3" s="15" t="s">
        <v>5</v>
      </c>
      <c r="J3" s="15" t="s">
        <v>6</v>
      </c>
      <c r="K3" s="15" t="s">
        <v>21</v>
      </c>
      <c r="L3" s="15" t="s">
        <v>22</v>
      </c>
      <c r="M3" s="15" t="s">
        <v>53</v>
      </c>
      <c r="N3" s="16"/>
      <c r="O3" s="15" t="s">
        <v>9</v>
      </c>
      <c r="P3" s="15" t="s">
        <v>10</v>
      </c>
    </row>
    <row r="4" spans="2:16" ht="8.4" customHeight="1" x14ac:dyDescent="0.3">
      <c r="B4" s="1"/>
      <c r="C4" s="1"/>
      <c r="D4" s="1"/>
      <c r="E4" s="1"/>
      <c r="F4" s="1"/>
      <c r="G4" s="1"/>
      <c r="H4" s="1"/>
      <c r="I4" s="1"/>
      <c r="J4" s="1"/>
      <c r="K4" s="1"/>
      <c r="L4" s="1"/>
      <c r="M4" s="1"/>
      <c r="N4" s="1"/>
      <c r="O4" s="1"/>
      <c r="P4" s="1"/>
    </row>
    <row r="5" spans="2:16" x14ac:dyDescent="0.3">
      <c r="B5" s="8" t="e" vm="1">
        <v>#VALUE!</v>
      </c>
      <c r="C5" s="2" cm="1">
        <f t="array" aca="1" ref="C5" ca="1">IF(ISBLANK(B5), ,_FV(B5,"Prix"))</f>
        <v>1527.6</v>
      </c>
      <c r="D5" s="9">
        <v>1804</v>
      </c>
      <c r="E5" s="24">
        <v>45658</v>
      </c>
      <c r="F5" s="10">
        <v>1</v>
      </c>
      <c r="G5" s="4">
        <f>D5*F5</f>
        <v>1804</v>
      </c>
      <c r="H5" s="4">
        <f t="shared" ref="H5:H14" ca="1" si="0">IF(AND(L5&gt;0,D5&gt;0,F5&gt;0), F5*L5, IF(AND(D5&gt;0, F5&gt;0), F5*C5, 0))</f>
        <v>1527.6</v>
      </c>
      <c r="I5" s="3">
        <f t="shared" ref="I5:I9" ca="1" si="1">H5/$G$1</f>
        <v>0.14603089629856225</v>
      </c>
      <c r="J5" s="4">
        <f t="shared" ref="J5:J14" ca="1" si="2">H5-G5</f>
        <v>-276.40000000000009</v>
      </c>
      <c r="K5" s="3">
        <f ca="1">IF(G5 &gt; 0, J5/G5, "")</f>
        <v>-0.15321507760532155</v>
      </c>
      <c r="L5" s="9"/>
      <c r="M5" s="24"/>
      <c r="O5" s="5">
        <f t="shared" ref="O5:O14" si="3">IF(ISBLANK(B5), ,IF(D5&gt;0, 0,$G$1*$N$1/C5))</f>
        <v>0</v>
      </c>
      <c r="P5" s="4">
        <f t="shared" ref="P5:P9" si="4">IF(ISBLANK(B5),,IF(D5&gt;0, 0, F5*C5))</f>
        <v>0</v>
      </c>
    </row>
    <row r="6" spans="2:16" x14ac:dyDescent="0.3">
      <c r="B6" s="8" t="e" vm="2">
        <v>#VALUE!</v>
      </c>
      <c r="C6" s="2" cm="1">
        <f t="array" aca="1" ref="C6" ca="1">IF(ISBLANK(B6), ,_FV(B6,"Prix"))</f>
        <v>432.1</v>
      </c>
      <c r="D6" s="9">
        <v>580</v>
      </c>
      <c r="E6" s="24">
        <v>45658</v>
      </c>
      <c r="F6" s="10">
        <v>2</v>
      </c>
      <c r="G6" s="4">
        <f t="shared" ref="G6:G9" si="5">D6*F6</f>
        <v>1160</v>
      </c>
      <c r="H6" s="4">
        <f t="shared" ca="1" si="0"/>
        <v>864.2</v>
      </c>
      <c r="I6" s="3">
        <f t="shared" ca="1" si="1"/>
        <v>8.261318446007955E-2</v>
      </c>
      <c r="J6" s="4">
        <f t="shared" ca="1" si="2"/>
        <v>-295.79999999999995</v>
      </c>
      <c r="K6" s="3">
        <f t="shared" ref="K6:K14" ca="1" si="6">IF(G6 &gt; 0, J6/G6, "")</f>
        <v>-0.25499999999999995</v>
      </c>
      <c r="L6" s="9"/>
      <c r="M6" s="24"/>
      <c r="O6" s="5">
        <f t="shared" si="3"/>
        <v>0</v>
      </c>
      <c r="P6" s="4">
        <f t="shared" si="4"/>
        <v>0</v>
      </c>
    </row>
    <row r="7" spans="2:16" x14ac:dyDescent="0.3">
      <c r="B7" s="8" t="e" vm="3">
        <v>#VALUE!</v>
      </c>
      <c r="C7" s="2" cm="1">
        <f t="array" aca="1" ref="C7" ca="1">IF(ISBLANK(B7), ,_FV(B7,"Prix"))</f>
        <v>102.55</v>
      </c>
      <c r="D7" s="9">
        <v>100</v>
      </c>
      <c r="E7" s="24">
        <v>45658</v>
      </c>
      <c r="F7" s="10">
        <v>10</v>
      </c>
      <c r="G7" s="4">
        <f t="shared" si="5"/>
        <v>1000</v>
      </c>
      <c r="H7" s="4">
        <f t="shared" ca="1" si="0"/>
        <v>1025.5</v>
      </c>
      <c r="I7" s="3">
        <f t="shared" ca="1" si="1"/>
        <v>9.8032655246252681E-2</v>
      </c>
      <c r="J7" s="4">
        <f t="shared" ca="1" si="2"/>
        <v>25.5</v>
      </c>
      <c r="K7" s="3">
        <f t="shared" ca="1" si="6"/>
        <v>2.5499999999999998E-2</v>
      </c>
      <c r="L7" s="9"/>
      <c r="M7" s="24"/>
      <c r="O7" s="5">
        <f t="shared" si="3"/>
        <v>0</v>
      </c>
      <c r="P7" s="4">
        <f t="shared" si="4"/>
        <v>0</v>
      </c>
    </row>
    <row r="8" spans="2:16" x14ac:dyDescent="0.3">
      <c r="B8" s="8" t="e" vm="4">
        <v>#VALUE!</v>
      </c>
      <c r="C8" s="2" cm="1">
        <f t="array" aca="1" ref="C8" ca="1">IF(ISBLANK(B8), ,_FV(B8,"Prix"))</f>
        <v>182.5</v>
      </c>
      <c r="D8" s="9">
        <v>204</v>
      </c>
      <c r="E8" s="24">
        <v>45658</v>
      </c>
      <c r="F8" s="10">
        <v>6</v>
      </c>
      <c r="G8" s="4">
        <f t="shared" si="5"/>
        <v>1224</v>
      </c>
      <c r="H8" s="4">
        <f t="shared" ca="1" si="0"/>
        <v>1095</v>
      </c>
      <c r="I8" s="3">
        <f t="shared" ca="1" si="1"/>
        <v>0.10467650657693485</v>
      </c>
      <c r="J8" s="4">
        <f t="shared" ca="1" si="2"/>
        <v>-129</v>
      </c>
      <c r="K8" s="3">
        <f t="shared" ca="1" si="6"/>
        <v>-0.1053921568627451</v>
      </c>
      <c r="L8" s="9"/>
      <c r="M8" s="24"/>
      <c r="O8" s="5">
        <f t="shared" si="3"/>
        <v>0</v>
      </c>
      <c r="P8" s="4">
        <f t="shared" si="4"/>
        <v>0</v>
      </c>
    </row>
    <row r="9" spans="2:16" x14ac:dyDescent="0.3">
      <c r="B9" s="8" t="e" vm="5">
        <v>#VALUE!</v>
      </c>
      <c r="C9" s="2" cm="1">
        <f t="array" aca="1" ref="C9" ca="1">IF(ISBLANK(B9), ,_FV(B9,"Prix"))</f>
        <v>72.5</v>
      </c>
      <c r="D9" s="9">
        <v>78</v>
      </c>
      <c r="E9" s="24">
        <v>45658</v>
      </c>
      <c r="F9" s="10">
        <v>15</v>
      </c>
      <c r="G9" s="4">
        <f t="shared" si="5"/>
        <v>1170</v>
      </c>
      <c r="H9" s="4">
        <f t="shared" ca="1" si="0"/>
        <v>1087.5</v>
      </c>
      <c r="I9" s="3">
        <f t="shared" ca="1" si="1"/>
        <v>0.10395954420312023</v>
      </c>
      <c r="J9" s="4">
        <f t="shared" ca="1" si="2"/>
        <v>-82.5</v>
      </c>
      <c r="K9" s="3">
        <f t="shared" ca="1" si="6"/>
        <v>-7.0512820512820512E-2</v>
      </c>
      <c r="L9" s="9"/>
      <c r="M9" s="24"/>
      <c r="O9" s="5">
        <f t="shared" si="3"/>
        <v>0</v>
      </c>
      <c r="P9" s="4">
        <f t="shared" si="4"/>
        <v>0</v>
      </c>
    </row>
    <row r="10" spans="2:16" x14ac:dyDescent="0.3">
      <c r="B10" s="8" t="e" vm="6">
        <v>#VALUE!</v>
      </c>
      <c r="C10" s="2" cm="1">
        <f t="array" aca="1" ref="C10" ca="1">IF(ISBLANK(B10), ,_FV(B10,"Prix"))</f>
        <v>134.6</v>
      </c>
      <c r="D10" s="9">
        <v>120</v>
      </c>
      <c r="E10" s="24">
        <v>45658</v>
      </c>
      <c r="F10" s="10">
        <v>8</v>
      </c>
      <c r="G10" s="4">
        <f>D10*F10</f>
        <v>960</v>
      </c>
      <c r="H10" s="4">
        <f t="shared" ca="1" si="0"/>
        <v>1076.8</v>
      </c>
      <c r="I10" s="3">
        <f ca="1">H10/$G$1</f>
        <v>0.1029366778831447</v>
      </c>
      <c r="J10" s="4">
        <f t="shared" ca="1" si="2"/>
        <v>116.79999999999995</v>
      </c>
      <c r="K10" s="3">
        <f t="shared" ca="1" si="6"/>
        <v>0.12166666666666662</v>
      </c>
      <c r="L10" s="9"/>
      <c r="M10" s="24"/>
      <c r="O10" s="5">
        <f t="shared" si="3"/>
        <v>0</v>
      </c>
      <c r="P10" s="4">
        <f>IF(ISBLANK(B10),,IF(D10&gt;0, 0, F10*C10))</f>
        <v>0</v>
      </c>
    </row>
    <row r="11" spans="2:16" x14ac:dyDescent="0.3">
      <c r="B11" s="8" t="e" vm="7">
        <v>#VALUE!</v>
      </c>
      <c r="C11" s="2" cm="1">
        <f t="array" aca="1" ref="C11" ca="1">IF(ISBLANK(B11), ,_FV(B11,"Prix"))</f>
        <v>52.55</v>
      </c>
      <c r="D11" s="9">
        <v>50</v>
      </c>
      <c r="E11" s="24">
        <v>45658</v>
      </c>
      <c r="F11" s="10">
        <v>20</v>
      </c>
      <c r="G11" s="4">
        <f t="shared" ref="G11:G14" si="7">D11*F11</f>
        <v>1000</v>
      </c>
      <c r="H11" s="4">
        <f t="shared" ca="1" si="0"/>
        <v>1051</v>
      </c>
      <c r="I11" s="3">
        <f t="shared" ref="I11:I14" ca="1" si="8">H11/$G$1</f>
        <v>0.1004703273172224</v>
      </c>
      <c r="J11" s="4">
        <f t="shared" ca="1" si="2"/>
        <v>51</v>
      </c>
      <c r="K11" s="3">
        <f t="shared" ca="1" si="6"/>
        <v>5.0999999999999997E-2</v>
      </c>
      <c r="L11" s="9"/>
      <c r="M11" s="24"/>
      <c r="O11" s="5">
        <f t="shared" si="3"/>
        <v>0</v>
      </c>
      <c r="P11" s="4">
        <f t="shared" ref="P11:P14" si="9">IF(ISBLANK(B11),,IF(D11&gt;0, 0, F11*C11))</f>
        <v>0</v>
      </c>
    </row>
    <row r="12" spans="2:16" x14ac:dyDescent="0.3">
      <c r="B12" s="8" t="e" vm="8">
        <v>#VALUE!</v>
      </c>
      <c r="C12" s="2" cm="1">
        <f t="array" aca="1" ref="C12" ca="1">IF(ISBLANK(B12), ,_FV(B12,"Prix"))</f>
        <v>34.44</v>
      </c>
      <c r="D12" s="9">
        <v>35</v>
      </c>
      <c r="E12" s="24">
        <v>45658</v>
      </c>
      <c r="F12" s="10">
        <v>30</v>
      </c>
      <c r="G12" s="4">
        <f t="shared" si="7"/>
        <v>1050</v>
      </c>
      <c r="H12" s="4">
        <f t="shared" ca="1" si="0"/>
        <v>1033.1999999999998</v>
      </c>
      <c r="I12" s="3">
        <f t="shared" ca="1" si="8"/>
        <v>9.8768736616702352E-2</v>
      </c>
      <c r="J12" s="4">
        <f t="shared" ca="1" si="2"/>
        <v>-16.800000000000182</v>
      </c>
      <c r="K12" s="3">
        <f t="shared" ca="1" si="6"/>
        <v>-1.6000000000000174E-2</v>
      </c>
      <c r="L12" s="9"/>
      <c r="M12" s="24"/>
      <c r="O12" s="5">
        <f t="shared" si="3"/>
        <v>0</v>
      </c>
      <c r="P12" s="4">
        <f t="shared" si="9"/>
        <v>0</v>
      </c>
    </row>
    <row r="13" spans="2:16" x14ac:dyDescent="0.3">
      <c r="B13" s="8"/>
      <c r="C13" s="2" cm="1">
        <f t="array" ref="C13">IF(ISBLANK(B13), ,_FV(B13,"Prix"))</f>
        <v>0</v>
      </c>
      <c r="D13" s="9"/>
      <c r="E13" s="24"/>
      <c r="F13" s="10"/>
      <c r="G13" s="4">
        <f t="shared" si="7"/>
        <v>0</v>
      </c>
      <c r="H13" s="4">
        <f t="shared" si="0"/>
        <v>0</v>
      </c>
      <c r="I13" s="3">
        <f t="shared" ca="1" si="8"/>
        <v>0</v>
      </c>
      <c r="J13" s="4">
        <f t="shared" si="2"/>
        <v>0</v>
      </c>
      <c r="K13" s="3" t="str">
        <f t="shared" si="6"/>
        <v/>
      </c>
      <c r="L13" s="9"/>
      <c r="M13" s="24"/>
      <c r="O13" s="5">
        <f t="shared" si="3"/>
        <v>0</v>
      </c>
      <c r="P13" s="4">
        <f t="shared" si="9"/>
        <v>0</v>
      </c>
    </row>
    <row r="14" spans="2:16" x14ac:dyDescent="0.3">
      <c r="B14" s="8"/>
      <c r="C14" s="2" cm="1">
        <f t="array" ref="C14">IF(ISBLANK(B14), ,_FV(B14,"Prix"))</f>
        <v>0</v>
      </c>
      <c r="D14" s="9"/>
      <c r="E14" s="24"/>
      <c r="F14" s="10"/>
      <c r="G14" s="4">
        <f t="shared" si="7"/>
        <v>0</v>
      </c>
      <c r="H14" s="4">
        <f t="shared" si="0"/>
        <v>0</v>
      </c>
      <c r="I14" s="3">
        <f t="shared" ca="1" si="8"/>
        <v>0</v>
      </c>
      <c r="J14" s="4">
        <f t="shared" si="2"/>
        <v>0</v>
      </c>
      <c r="K14" s="3" t="str">
        <f t="shared" si="6"/>
        <v/>
      </c>
      <c r="L14" s="9"/>
      <c r="M14" s="24"/>
      <c r="O14" s="5">
        <f t="shared" si="3"/>
        <v>0</v>
      </c>
      <c r="P14" s="4">
        <f t="shared" si="9"/>
        <v>0</v>
      </c>
    </row>
    <row r="15" spans="2:16" ht="8.4" customHeight="1" x14ac:dyDescent="0.3">
      <c r="B15" s="1"/>
      <c r="C15" s="1"/>
      <c r="D15" s="1"/>
      <c r="E15" s="1"/>
      <c r="F15" s="1"/>
      <c r="G15" s="1"/>
      <c r="H15" s="1"/>
      <c r="I15" s="1"/>
      <c r="J15" s="1"/>
      <c r="K15" s="1"/>
      <c r="L15" s="1"/>
      <c r="M15" s="1"/>
      <c r="N15" s="1"/>
      <c r="O15" s="1"/>
      <c r="P15" s="1"/>
    </row>
    <row r="17" spans="2:16" x14ac:dyDescent="0.3">
      <c r="B17" s="13" t="s">
        <v>18</v>
      </c>
      <c r="C17" s="12"/>
      <c r="D17" s="12"/>
      <c r="E17" s="12"/>
      <c r="F17" s="12"/>
      <c r="G17" s="13" t="s">
        <v>24</v>
      </c>
      <c r="H17" s="12"/>
      <c r="I17" s="12"/>
      <c r="J17" s="12"/>
      <c r="K17" s="12"/>
      <c r="L17" s="12"/>
      <c r="M17" s="12"/>
      <c r="N17" s="12"/>
      <c r="O17" s="12"/>
    </row>
    <row r="18" spans="2:16" x14ac:dyDescent="0.3">
      <c r="B18" s="12"/>
      <c r="C18" s="12"/>
      <c r="D18" s="12"/>
      <c r="E18" s="12"/>
      <c r="F18" s="12"/>
      <c r="G18" s="12" t="s">
        <v>25</v>
      </c>
      <c r="H18" s="12"/>
      <c r="I18" s="12"/>
      <c r="J18" s="12"/>
      <c r="K18" s="12"/>
      <c r="L18" s="12"/>
      <c r="M18" s="12"/>
      <c r="N18" s="12"/>
      <c r="O18" s="12"/>
    </row>
    <row r="19" spans="2:16" x14ac:dyDescent="0.3">
      <c r="B19" s="13" t="s">
        <v>8</v>
      </c>
      <c r="C19" s="12"/>
      <c r="D19" s="12"/>
      <c r="E19" s="12"/>
      <c r="F19" s="12"/>
      <c r="G19" s="12" t="s">
        <v>29</v>
      </c>
      <c r="H19" s="12"/>
      <c r="I19" s="12"/>
      <c r="J19" s="12"/>
      <c r="K19" s="12"/>
      <c r="L19" s="12"/>
      <c r="M19" s="12"/>
      <c r="N19" s="12"/>
      <c r="O19" s="12"/>
    </row>
    <row r="20" spans="2:16" x14ac:dyDescent="0.3">
      <c r="B20" s="12" t="s">
        <v>55</v>
      </c>
      <c r="C20" s="12"/>
      <c r="D20" s="12"/>
      <c r="E20" s="12"/>
      <c r="F20" s="12"/>
      <c r="G20" s="12" t="s">
        <v>26</v>
      </c>
      <c r="H20" s="12"/>
      <c r="I20" s="12"/>
      <c r="J20" s="12"/>
      <c r="K20" s="12"/>
      <c r="L20" s="12"/>
      <c r="M20" s="12"/>
      <c r="N20" s="12"/>
      <c r="O20" s="12"/>
    </row>
    <row r="21" spans="2:16" x14ac:dyDescent="0.3">
      <c r="B21" s="12" t="s">
        <v>56</v>
      </c>
      <c r="C21" s="12"/>
      <c r="D21" s="12"/>
      <c r="E21" s="12"/>
      <c r="F21" s="12"/>
      <c r="G21" s="12" t="s">
        <v>27</v>
      </c>
      <c r="H21" s="12"/>
      <c r="I21" s="12"/>
      <c r="J21" s="12"/>
      <c r="K21" s="12"/>
      <c r="L21" s="12"/>
      <c r="M21" s="12"/>
      <c r="N21" s="12"/>
      <c r="O21" s="12"/>
    </row>
    <row r="22" spans="2:16" x14ac:dyDescent="0.3">
      <c r="B22" s="12" t="s">
        <v>7</v>
      </c>
      <c r="C22" s="12"/>
      <c r="D22" s="12"/>
      <c r="E22" s="12"/>
      <c r="F22" s="12"/>
      <c r="G22" s="12"/>
      <c r="H22" s="12"/>
      <c r="I22" s="12"/>
      <c r="J22" s="12"/>
      <c r="K22" s="12"/>
      <c r="L22" s="12"/>
      <c r="M22" s="12"/>
      <c r="N22" s="12"/>
      <c r="O22" s="12"/>
    </row>
    <row r="23" spans="2:16" x14ac:dyDescent="0.3">
      <c r="B23" s="12" t="s">
        <v>11</v>
      </c>
      <c r="C23" s="12"/>
      <c r="D23" s="12"/>
      <c r="E23" s="12"/>
      <c r="F23" s="12"/>
      <c r="G23" s="13" t="s">
        <v>28</v>
      </c>
      <c r="H23" s="12"/>
      <c r="I23" s="12"/>
      <c r="J23" s="12"/>
      <c r="K23" s="12"/>
      <c r="L23" s="12"/>
      <c r="M23" s="12"/>
      <c r="N23" s="12"/>
      <c r="O23" s="12"/>
    </row>
    <row r="24" spans="2:16" x14ac:dyDescent="0.3">
      <c r="B24" s="12" t="s">
        <v>14</v>
      </c>
      <c r="C24" s="12"/>
      <c r="D24" s="12"/>
      <c r="E24" s="12"/>
      <c r="F24" s="12"/>
      <c r="G24" s="12" t="s">
        <v>32</v>
      </c>
      <c r="H24" s="12"/>
      <c r="I24" s="12"/>
      <c r="J24" s="12"/>
      <c r="K24" s="12"/>
      <c r="L24" s="12"/>
      <c r="M24" s="12"/>
      <c r="N24" s="12"/>
      <c r="O24" s="12"/>
    </row>
    <row r="25" spans="2:16" x14ac:dyDescent="0.3">
      <c r="B25" s="13" t="s">
        <v>19</v>
      </c>
      <c r="C25" s="12"/>
      <c r="D25" s="12"/>
      <c r="E25" s="12"/>
      <c r="F25" s="12"/>
      <c r="G25" s="12" t="s">
        <v>30</v>
      </c>
      <c r="H25" s="12"/>
      <c r="I25" s="12"/>
      <c r="J25" s="12"/>
      <c r="K25" s="12"/>
      <c r="L25" s="12"/>
      <c r="M25" s="12"/>
      <c r="N25" s="12"/>
      <c r="O25" s="12"/>
    </row>
    <row r="26" spans="2:16" x14ac:dyDescent="0.3">
      <c r="B26" s="12" t="s">
        <v>15</v>
      </c>
      <c r="C26" s="12"/>
      <c r="D26" s="12"/>
      <c r="E26" s="12"/>
      <c r="F26" s="12"/>
      <c r="G26" s="12" t="s">
        <v>31</v>
      </c>
      <c r="H26" s="12"/>
      <c r="I26" s="12"/>
      <c r="J26" s="12"/>
      <c r="K26" s="12"/>
      <c r="L26" s="12"/>
      <c r="M26" s="12"/>
      <c r="N26" s="12"/>
      <c r="O26" s="12"/>
    </row>
    <row r="27" spans="2:16" x14ac:dyDescent="0.3">
      <c r="B27" s="12" t="s">
        <v>57</v>
      </c>
      <c r="C27" s="12"/>
      <c r="D27" s="12"/>
      <c r="E27" s="12"/>
      <c r="F27" s="12"/>
      <c r="G27" s="12" t="s">
        <v>33</v>
      </c>
      <c r="H27" s="12"/>
      <c r="I27" s="12"/>
      <c r="J27" s="12"/>
      <c r="K27" s="12"/>
      <c r="L27" s="12"/>
      <c r="M27" s="12"/>
      <c r="N27" s="12"/>
      <c r="O27" s="12"/>
    </row>
    <row r="29" spans="2:16" ht="43.2" x14ac:dyDescent="0.3">
      <c r="B29" s="14" t="s">
        <v>23</v>
      </c>
      <c r="C29" s="15" t="s">
        <v>54</v>
      </c>
      <c r="D29" s="15" t="s">
        <v>1</v>
      </c>
      <c r="E29" s="15" t="s">
        <v>52</v>
      </c>
      <c r="F29" s="15" t="s">
        <v>0</v>
      </c>
      <c r="G29" s="15" t="s">
        <v>2</v>
      </c>
      <c r="H29" s="15" t="s">
        <v>3</v>
      </c>
      <c r="I29" s="15" t="s">
        <v>5</v>
      </c>
      <c r="J29" s="15" t="s">
        <v>6</v>
      </c>
      <c r="K29" s="15" t="s">
        <v>21</v>
      </c>
      <c r="L29" s="15" t="s">
        <v>22</v>
      </c>
      <c r="M29" s="15" t="s">
        <v>53</v>
      </c>
      <c r="N29" s="16"/>
      <c r="O29" s="15" t="s">
        <v>9</v>
      </c>
      <c r="P29" s="15" t="s">
        <v>10</v>
      </c>
    </row>
    <row r="30" spans="2:16" ht="8.4" customHeight="1" x14ac:dyDescent="0.3">
      <c r="B30" s="1"/>
      <c r="C30" s="1"/>
      <c r="D30" s="1"/>
      <c r="E30" s="1"/>
      <c r="F30" s="1"/>
      <c r="G30" s="1"/>
      <c r="H30" s="1"/>
      <c r="I30" s="1"/>
      <c r="J30" s="1"/>
      <c r="K30" s="1"/>
      <c r="L30" s="1"/>
      <c r="M30" s="1"/>
      <c r="N30" s="1"/>
      <c r="O30" s="1"/>
      <c r="P30" s="1"/>
    </row>
    <row r="31" spans="2:16" x14ac:dyDescent="0.3">
      <c r="B31" s="8" t="e" vm="6">
        <v>#VALUE!</v>
      </c>
      <c r="C31" s="2" cm="1">
        <f t="array" aca="1" ref="C31" ca="1">IF(ISBLANK(B31), ,_FV(B31,"Prix"))</f>
        <v>134.6</v>
      </c>
      <c r="D31" s="9">
        <v>120</v>
      </c>
      <c r="E31" s="24">
        <v>45658</v>
      </c>
      <c r="F31" s="10">
        <v>8</v>
      </c>
      <c r="G31" s="4">
        <f>D31*F31</f>
        <v>960</v>
      </c>
      <c r="H31" s="4">
        <f>IF(AND(L31&gt;0,D31&gt;0,F31&gt;0), F31*L31, IF(AND(D31&gt;0, F31&gt;0), F31*C31, 0))</f>
        <v>976</v>
      </c>
      <c r="I31" s="3">
        <f ca="1">H31/$G$1</f>
        <v>9.3300703579076175E-2</v>
      </c>
      <c r="J31" s="4">
        <f>H31-G31</f>
        <v>16</v>
      </c>
      <c r="K31" s="3">
        <f t="shared" ref="K31:K33" si="10">IF(G31 &gt; 0, J31/G31, "")</f>
        <v>1.6666666666666666E-2</v>
      </c>
      <c r="L31" s="9">
        <v>122</v>
      </c>
      <c r="M31" s="24">
        <v>45717</v>
      </c>
      <c r="O31" s="5">
        <f>IF(ISBLANK(B31), ,IF(D31&gt;0, 0,$G$1*$N$1/C31))</f>
        <v>0</v>
      </c>
      <c r="P31" s="4">
        <f>IF(ISBLANK(B31),,IF(D31&gt;0, 0, F31*C31))</f>
        <v>0</v>
      </c>
    </row>
    <row r="32" spans="2:16" x14ac:dyDescent="0.3">
      <c r="B32" s="8" t="e" vm="7">
        <v>#VALUE!</v>
      </c>
      <c r="C32" s="2" cm="1">
        <f t="array" aca="1" ref="C32" ca="1">IF(ISBLANK(B32), ,_FV(B32,"Prix"))</f>
        <v>52.55</v>
      </c>
      <c r="D32" s="9">
        <v>50</v>
      </c>
      <c r="E32" s="24">
        <v>45658</v>
      </c>
      <c r="F32" s="10">
        <v>20</v>
      </c>
      <c r="G32" s="4">
        <f t="shared" ref="G32:G33" si="11">D32*F32</f>
        <v>1000</v>
      </c>
      <c r="H32" s="4">
        <f t="shared" ref="H32:H33" si="12">IF(AND(L32&gt;0,D32&gt;0,F32&gt;0), F32*L32, IF(AND(D32&gt;0, F32&gt;0), F32*C32, 0))</f>
        <v>1400</v>
      </c>
      <c r="I32" s="3">
        <f t="shared" ref="I32:I33" ca="1" si="13">H32/$G$1</f>
        <v>0.13383297644539616</v>
      </c>
      <c r="J32" s="4">
        <f>H32-G32</f>
        <v>400</v>
      </c>
      <c r="K32" s="3">
        <f t="shared" si="10"/>
        <v>0.4</v>
      </c>
      <c r="L32" s="9">
        <v>70</v>
      </c>
      <c r="M32" s="24">
        <v>45717</v>
      </c>
      <c r="O32" s="5">
        <f>IF(ISBLANK(B32), ,IF(D32&gt;0, 0,$G$1*$N$1/C32))</f>
        <v>0</v>
      </c>
      <c r="P32" s="4">
        <f t="shared" ref="P32:P33" si="14">IF(ISBLANK(B32),,IF(D32&gt;0, 0, F32*C32))</f>
        <v>0</v>
      </c>
    </row>
    <row r="33" spans="2:16" x14ac:dyDescent="0.3">
      <c r="B33" s="8" t="e" vm="8">
        <v>#VALUE!</v>
      </c>
      <c r="C33" s="2" cm="1">
        <f t="array" aca="1" ref="C33" ca="1">IF(ISBLANK(B33), ,_FV(B33,"Prix"))</f>
        <v>34.44</v>
      </c>
      <c r="D33" s="9">
        <v>35</v>
      </c>
      <c r="E33" s="24">
        <v>45658</v>
      </c>
      <c r="F33" s="10">
        <v>30</v>
      </c>
      <c r="G33" s="4">
        <f t="shared" si="11"/>
        <v>1050</v>
      </c>
      <c r="H33" s="4">
        <f t="shared" si="12"/>
        <v>930</v>
      </c>
      <c r="I33" s="3">
        <f t="shared" ca="1" si="13"/>
        <v>8.8903334353013161E-2</v>
      </c>
      <c r="J33" s="4">
        <f>H33-G33</f>
        <v>-120</v>
      </c>
      <c r="K33" s="3">
        <f t="shared" si="10"/>
        <v>-0.11428571428571428</v>
      </c>
      <c r="L33" s="9">
        <v>31</v>
      </c>
      <c r="M33" s="24">
        <v>45717</v>
      </c>
      <c r="O33" s="5">
        <f>IF(ISBLANK(B33), ,IF(D33&gt;0, 0,$G$1*$N$1/C33))</f>
        <v>0</v>
      </c>
      <c r="P33" s="4">
        <f t="shared" si="14"/>
        <v>0</v>
      </c>
    </row>
  </sheetData>
  <conditionalFormatting sqref="J5:K14">
    <cfRule type="cellIs" dxfId="3" priority="3" operator="lessThan">
      <formula>0</formula>
    </cfRule>
    <cfRule type="cellIs" dxfId="2" priority="4" operator="greaterThan">
      <formula>0</formula>
    </cfRule>
  </conditionalFormatting>
  <conditionalFormatting sqref="J31:K33">
    <cfRule type="cellIs" dxfId="1" priority="1" operator="lessThan">
      <formula>0</formula>
    </cfRule>
    <cfRule type="cellIs" dxfId="0"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60C40-F185-4583-A2C7-096A0D0F6F32}">
  <dimension ref="B1:F22"/>
  <sheetViews>
    <sheetView workbookViewId="0">
      <selection activeCell="B5" sqref="B5"/>
    </sheetView>
  </sheetViews>
  <sheetFormatPr baseColWidth="10" defaultRowHeight="14.4" x14ac:dyDescent="0.3"/>
  <cols>
    <col min="2" max="2" width="15" customWidth="1"/>
    <col min="3" max="3" width="15.88671875" customWidth="1"/>
    <col min="4" max="4" width="18.33203125" customWidth="1"/>
    <col min="5" max="5" width="17.88671875" customWidth="1"/>
  </cols>
  <sheetData>
    <row r="1" spans="2:6" ht="29.4" customHeight="1" x14ac:dyDescent="0.3">
      <c r="B1" s="15" t="s">
        <v>36</v>
      </c>
      <c r="C1" s="15" t="s">
        <v>34</v>
      </c>
      <c r="D1" s="15" t="s">
        <v>37</v>
      </c>
      <c r="E1" s="15" t="s">
        <v>35</v>
      </c>
    </row>
    <row r="2" spans="2:6" s="6" customFormat="1" ht="18.600000000000001" customHeight="1" x14ac:dyDescent="0.3">
      <c r="B2" s="19" t="s">
        <v>58</v>
      </c>
      <c r="C2" s="20" cm="1">
        <f t="array" aca="1" ref="C2" ca="1">INDIRECT("'"&amp;B2&amp;"'!D1")</f>
        <v>446</v>
      </c>
      <c r="D2" s="21">
        <f ca="1">C2/E2</f>
        <v>4.8442455576313166E-2</v>
      </c>
      <c r="E2" s="20" cm="1">
        <f t="array" aca="1" ref="E2" ca="1">INDIRECT("'"&amp;B2&amp;"'!G1")</f>
        <v>9206.7999999999993</v>
      </c>
    </row>
    <row r="3" spans="2:6" s="6" customFormat="1" ht="18.600000000000001" customHeight="1" x14ac:dyDescent="0.3">
      <c r="B3" s="19" t="s">
        <v>59</v>
      </c>
      <c r="C3" s="20" cm="1">
        <f t="array" aca="1" ref="C3" ca="1">INDIRECT("'"&amp;B3&amp;"'!D1")</f>
        <v>800</v>
      </c>
      <c r="D3" s="21">
        <f t="shared" ref="D3:D5" ca="1" si="0">C3/E3</f>
        <v>8.3675006275625477E-2</v>
      </c>
      <c r="E3" s="20" cm="1">
        <f t="array" aca="1" ref="E3" ca="1">INDIRECT("'"&amp;B3&amp;"'!G1")</f>
        <v>9560.7999999999993</v>
      </c>
    </row>
    <row r="4" spans="2:6" s="6" customFormat="1" ht="18.600000000000001" customHeight="1" x14ac:dyDescent="0.3">
      <c r="B4" s="19" t="s">
        <v>60</v>
      </c>
      <c r="C4" s="20" cm="1">
        <f t="array" aca="1" ref="C4" ca="1">INDIRECT("'"&amp;B4&amp;"'!D1")</f>
        <v>1700</v>
      </c>
      <c r="D4" s="21">
        <f t="shared" ca="1" si="0"/>
        <v>0.16251147139798106</v>
      </c>
      <c r="E4" s="20" cm="1">
        <f t="array" aca="1" ref="E4" ca="1">INDIRECT("'"&amp;B4&amp;"'!G1")</f>
        <v>10460.799999999999</v>
      </c>
    </row>
    <row r="5" spans="2:6" s="6" customFormat="1" ht="18.600000000000001" customHeight="1" x14ac:dyDescent="0.3">
      <c r="B5" s="22" t="s">
        <v>40</v>
      </c>
      <c r="C5" s="22">
        <f ca="1">SUM(C2:C4)</f>
        <v>2946</v>
      </c>
      <c r="D5" s="23">
        <f t="shared" ca="1" si="0"/>
        <v>0.10079238001395903</v>
      </c>
      <c r="E5" s="22">
        <f ca="1">SUM(E2:E4)</f>
        <v>29228.399999999998</v>
      </c>
    </row>
    <row r="7" spans="2:6" x14ac:dyDescent="0.3">
      <c r="B7" s="13" t="s">
        <v>38</v>
      </c>
      <c r="C7" s="12"/>
      <c r="D7" s="12"/>
      <c r="E7" s="12"/>
      <c r="F7" s="12"/>
    </row>
    <row r="8" spans="2:6" x14ac:dyDescent="0.3">
      <c r="B8" s="12" t="s">
        <v>39</v>
      </c>
      <c r="C8" s="12"/>
      <c r="D8" s="12"/>
      <c r="E8" s="12"/>
      <c r="F8" s="12"/>
    </row>
    <row r="9" spans="2:6" x14ac:dyDescent="0.3">
      <c r="B9" s="12" t="s">
        <v>41</v>
      </c>
      <c r="C9" s="12"/>
      <c r="D9" s="12"/>
      <c r="E9" s="12"/>
      <c r="F9" s="12"/>
    </row>
    <row r="10" spans="2:6" x14ac:dyDescent="0.3">
      <c r="B10" s="12"/>
      <c r="C10" s="12"/>
      <c r="D10" s="12"/>
      <c r="E10" s="12"/>
      <c r="F10" s="12"/>
    </row>
    <row r="11" spans="2:6" x14ac:dyDescent="0.3">
      <c r="B11" s="13" t="s">
        <v>42</v>
      </c>
      <c r="C11" s="12"/>
      <c r="D11" s="12"/>
      <c r="E11" s="12"/>
      <c r="F11" s="12"/>
    </row>
    <row r="12" spans="2:6" x14ac:dyDescent="0.3">
      <c r="B12" s="12" t="s">
        <v>43</v>
      </c>
      <c r="C12" s="12"/>
      <c r="D12" s="12"/>
      <c r="E12" s="12"/>
      <c r="F12" s="12"/>
    </row>
    <row r="13" spans="2:6" x14ac:dyDescent="0.3">
      <c r="B13" s="12" t="s">
        <v>29</v>
      </c>
      <c r="C13" s="12"/>
      <c r="D13" s="12"/>
      <c r="E13" s="12"/>
      <c r="F13" s="12"/>
    </row>
    <row r="14" spans="2:6" x14ac:dyDescent="0.3">
      <c r="B14" s="12" t="s">
        <v>44</v>
      </c>
      <c r="C14" s="12"/>
      <c r="D14" s="12"/>
      <c r="E14" s="12"/>
      <c r="F14" s="12"/>
    </row>
    <row r="15" spans="2:6" x14ac:dyDescent="0.3">
      <c r="B15" s="12" t="s">
        <v>45</v>
      </c>
      <c r="C15" s="12"/>
      <c r="D15" s="12"/>
      <c r="E15" s="12"/>
      <c r="F15" s="12"/>
    </row>
    <row r="16" spans="2:6" x14ac:dyDescent="0.3">
      <c r="B16" s="12" t="s">
        <v>50</v>
      </c>
      <c r="C16" s="12"/>
      <c r="D16" s="12"/>
      <c r="E16" s="12"/>
      <c r="F16" s="12"/>
    </row>
    <row r="17" spans="2:6" x14ac:dyDescent="0.3">
      <c r="B17" s="12" t="s">
        <v>51</v>
      </c>
      <c r="C17" s="12"/>
      <c r="D17" s="12"/>
      <c r="E17" s="12"/>
      <c r="F17" s="12"/>
    </row>
    <row r="18" spans="2:6" x14ac:dyDescent="0.3">
      <c r="B18" s="12"/>
      <c r="C18" s="12"/>
      <c r="D18" s="12"/>
      <c r="E18" s="12"/>
      <c r="F18" s="12"/>
    </row>
    <row r="19" spans="2:6" x14ac:dyDescent="0.3">
      <c r="B19" s="13" t="s">
        <v>46</v>
      </c>
      <c r="C19" s="12"/>
      <c r="D19" s="12"/>
      <c r="E19" s="12"/>
      <c r="F19" s="12"/>
    </row>
    <row r="20" spans="2:6" x14ac:dyDescent="0.3">
      <c r="B20" s="12" t="s">
        <v>47</v>
      </c>
      <c r="C20" s="12"/>
      <c r="D20" s="12"/>
      <c r="E20" s="12"/>
      <c r="F20" s="12"/>
    </row>
    <row r="21" spans="2:6" x14ac:dyDescent="0.3">
      <c r="B21" s="12" t="s">
        <v>48</v>
      </c>
      <c r="C21" s="12"/>
      <c r="D21" s="12"/>
      <c r="E21" s="12"/>
      <c r="F21" s="12"/>
    </row>
    <row r="22" spans="2:6" x14ac:dyDescent="0.3">
      <c r="B22" s="12" t="s">
        <v>49</v>
      </c>
      <c r="C22" s="12"/>
      <c r="D22" s="12"/>
      <c r="E22" s="12"/>
      <c r="F22"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Banque 1</vt:lpstr>
      <vt:lpstr>Courtier 2</vt:lpstr>
      <vt:lpstr>Banque 3</vt:lpstr>
      <vt:lpstr>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2025-02-14T18:19:49Z</cp:lastPrinted>
  <dcterms:created xsi:type="dcterms:W3CDTF">2025-02-08T09:13:17Z</dcterms:created>
  <dcterms:modified xsi:type="dcterms:W3CDTF">2025-03-12T11:05:08Z</dcterms:modified>
</cp:coreProperties>
</file>